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Costa\Desktop\GRUPOS CUSTOS 2026\CUSTOS JULHO-2025\"/>
    </mc:Choice>
  </mc:AlternateContent>
  <bookViews>
    <workbookView xWindow="0" yWindow="0" windowWidth="23040" windowHeight="9072"/>
  </bookViews>
  <sheets>
    <sheet name="TI 2024 " sheetId="4" r:id="rId1"/>
    <sheet name="Custo de Materiais" sheetId="2" r:id="rId2"/>
  </sheets>
  <definedNames>
    <definedName name="_xlnm.Print_Area" localSheetId="0">'TI 2024 '!$A$1:$J$59</definedName>
    <definedName name="_xlnm.Print_Titles" localSheetId="0">'TI 2024 '!$1:$1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4" l="1"/>
  <c r="I17" i="4"/>
  <c r="I24" i="4"/>
  <c r="I23" i="4"/>
  <c r="I22" i="4"/>
  <c r="I20" i="4"/>
  <c r="I19" i="4"/>
  <c r="I18" i="4"/>
  <c r="I12" i="4"/>
  <c r="I11" i="4"/>
  <c r="I10" i="4"/>
  <c r="I9" i="4"/>
  <c r="I8" i="4"/>
  <c r="I7" i="4"/>
  <c r="I6" i="4"/>
  <c r="G24" i="4"/>
  <c r="G23" i="4"/>
  <c r="G22" i="4"/>
  <c r="G21" i="4"/>
  <c r="G20" i="4"/>
  <c r="C20" i="4"/>
  <c r="G19" i="4"/>
  <c r="G18" i="4"/>
  <c r="G17" i="4"/>
  <c r="G12" i="4"/>
  <c r="G11" i="4"/>
  <c r="G10" i="4"/>
  <c r="G9" i="4"/>
  <c r="G8" i="4"/>
  <c r="G7" i="4"/>
  <c r="G6" i="4"/>
  <c r="U86" i="2" l="1"/>
  <c r="S86" i="2"/>
  <c r="Q86" i="2"/>
  <c r="O86" i="2"/>
  <c r="M86" i="2"/>
  <c r="K86" i="2"/>
  <c r="I86" i="2"/>
  <c r="G86" i="2"/>
  <c r="V110" i="2"/>
  <c r="W110" i="2" s="1"/>
  <c r="W111" i="2" s="1"/>
  <c r="W116" i="2" s="1"/>
  <c r="T105" i="2"/>
  <c r="R105" i="2"/>
  <c r="P105" i="2"/>
  <c r="N105" i="2"/>
  <c r="L105" i="2"/>
  <c r="J105" i="2"/>
  <c r="H105" i="2"/>
  <c r="F105" i="2"/>
  <c r="T104" i="2"/>
  <c r="R104" i="2"/>
  <c r="P104" i="2"/>
  <c r="N104" i="2"/>
  <c r="L104" i="2"/>
  <c r="J104" i="2"/>
  <c r="H104" i="2"/>
  <c r="F104" i="2"/>
  <c r="T84" i="2"/>
  <c r="U84" i="2" s="1"/>
  <c r="R84" i="2"/>
  <c r="S84" i="2" s="1"/>
  <c r="P84" i="2"/>
  <c r="Q84" i="2" s="1"/>
  <c r="N84" i="2"/>
  <c r="O84" i="2" s="1"/>
  <c r="L84" i="2"/>
  <c r="M84" i="2" s="1"/>
  <c r="J84" i="2"/>
  <c r="K84" i="2" s="1"/>
  <c r="H84" i="2"/>
  <c r="I84" i="2" s="1"/>
  <c r="F84" i="2"/>
  <c r="G84" i="2" s="1"/>
  <c r="T83" i="2"/>
  <c r="U83" i="2" s="1"/>
  <c r="R83" i="2"/>
  <c r="S83" i="2" s="1"/>
  <c r="P83" i="2"/>
  <c r="Q83" i="2" s="1"/>
  <c r="N83" i="2"/>
  <c r="O83" i="2" s="1"/>
  <c r="L83" i="2"/>
  <c r="M83" i="2" s="1"/>
  <c r="J83" i="2"/>
  <c r="K83" i="2" s="1"/>
  <c r="H83" i="2"/>
  <c r="I83" i="2" s="1"/>
  <c r="F83" i="2"/>
  <c r="G83" i="2" s="1"/>
  <c r="T82" i="2"/>
  <c r="U82" i="2" s="1"/>
  <c r="R82" i="2"/>
  <c r="S82" i="2" s="1"/>
  <c r="P82" i="2"/>
  <c r="Q82" i="2" s="1"/>
  <c r="N82" i="2"/>
  <c r="O82" i="2" s="1"/>
  <c r="L82" i="2"/>
  <c r="M82" i="2" s="1"/>
  <c r="J82" i="2"/>
  <c r="K82" i="2" s="1"/>
  <c r="H82" i="2"/>
  <c r="I82" i="2" s="1"/>
  <c r="F82" i="2"/>
  <c r="G82" i="2" s="1"/>
  <c r="T81" i="2"/>
  <c r="U81" i="2" s="1"/>
  <c r="R81" i="2"/>
  <c r="S81" i="2" s="1"/>
  <c r="P81" i="2"/>
  <c r="Q81" i="2" s="1"/>
  <c r="N81" i="2"/>
  <c r="O81" i="2" s="1"/>
  <c r="L81" i="2"/>
  <c r="M81" i="2" s="1"/>
  <c r="J81" i="2"/>
  <c r="K81" i="2" s="1"/>
  <c r="H81" i="2"/>
  <c r="I81" i="2" s="1"/>
  <c r="F81" i="2"/>
  <c r="G81" i="2" s="1"/>
  <c r="T80" i="2"/>
  <c r="U80" i="2" s="1"/>
  <c r="R80" i="2"/>
  <c r="S80" i="2" s="1"/>
  <c r="P80" i="2"/>
  <c r="Q80" i="2" s="1"/>
  <c r="N80" i="2"/>
  <c r="O80" i="2" s="1"/>
  <c r="L80" i="2"/>
  <c r="M80" i="2" s="1"/>
  <c r="J80" i="2"/>
  <c r="K80" i="2" s="1"/>
  <c r="H80" i="2"/>
  <c r="I80" i="2" s="1"/>
  <c r="F80" i="2"/>
  <c r="G80" i="2" s="1"/>
  <c r="T79" i="2"/>
  <c r="U79" i="2" s="1"/>
  <c r="R79" i="2"/>
  <c r="S79" i="2" s="1"/>
  <c r="P79" i="2"/>
  <c r="Q79" i="2" s="1"/>
  <c r="N79" i="2"/>
  <c r="O79" i="2" s="1"/>
  <c r="L79" i="2"/>
  <c r="M79" i="2" s="1"/>
  <c r="J79" i="2"/>
  <c r="K79" i="2" s="1"/>
  <c r="H79" i="2"/>
  <c r="I79" i="2" s="1"/>
  <c r="F79" i="2"/>
  <c r="G79" i="2" s="1"/>
  <c r="T78" i="2"/>
  <c r="U78" i="2" s="1"/>
  <c r="R78" i="2"/>
  <c r="S78" i="2" s="1"/>
  <c r="P78" i="2"/>
  <c r="Q78" i="2" s="1"/>
  <c r="N78" i="2"/>
  <c r="O78" i="2" s="1"/>
  <c r="L78" i="2"/>
  <c r="M78" i="2" s="1"/>
  <c r="J78" i="2"/>
  <c r="K78" i="2" s="1"/>
  <c r="H78" i="2"/>
  <c r="I78" i="2" s="1"/>
  <c r="F78" i="2"/>
  <c r="G78" i="2" s="1"/>
  <c r="T77" i="2"/>
  <c r="U77" i="2" s="1"/>
  <c r="R77" i="2"/>
  <c r="S77" i="2" s="1"/>
  <c r="P77" i="2"/>
  <c r="Q77" i="2" s="1"/>
  <c r="N77" i="2"/>
  <c r="O77" i="2" s="1"/>
  <c r="L77" i="2"/>
  <c r="M77" i="2" s="1"/>
  <c r="J77" i="2"/>
  <c r="K77" i="2" s="1"/>
  <c r="H77" i="2"/>
  <c r="I77" i="2" s="1"/>
  <c r="F77" i="2"/>
  <c r="G77" i="2" s="1"/>
  <c r="T76" i="2"/>
  <c r="U76" i="2" s="1"/>
  <c r="R76" i="2"/>
  <c r="S76" i="2" s="1"/>
  <c r="P76" i="2"/>
  <c r="Q76" i="2" s="1"/>
  <c r="N76" i="2"/>
  <c r="O76" i="2" s="1"/>
  <c r="L76" i="2"/>
  <c r="M76" i="2" s="1"/>
  <c r="J76" i="2"/>
  <c r="K76" i="2" s="1"/>
  <c r="H76" i="2"/>
  <c r="I76" i="2" s="1"/>
  <c r="F76" i="2"/>
  <c r="G76" i="2" s="1"/>
  <c r="T75" i="2"/>
  <c r="U75" i="2" s="1"/>
  <c r="R75" i="2"/>
  <c r="S75" i="2" s="1"/>
  <c r="P75" i="2"/>
  <c r="Q75" i="2" s="1"/>
  <c r="N75" i="2"/>
  <c r="O75" i="2" s="1"/>
  <c r="L75" i="2"/>
  <c r="M75" i="2" s="1"/>
  <c r="J75" i="2"/>
  <c r="K75" i="2" s="1"/>
  <c r="H75" i="2"/>
  <c r="I75" i="2" s="1"/>
  <c r="F75" i="2"/>
  <c r="G75" i="2" s="1"/>
  <c r="T74" i="2"/>
  <c r="U74" i="2" s="1"/>
  <c r="R74" i="2"/>
  <c r="S74" i="2" s="1"/>
  <c r="P74" i="2"/>
  <c r="Q74" i="2" s="1"/>
  <c r="N74" i="2"/>
  <c r="O74" i="2" s="1"/>
  <c r="L74" i="2"/>
  <c r="M74" i="2" s="1"/>
  <c r="J74" i="2"/>
  <c r="K74" i="2" s="1"/>
  <c r="H74" i="2"/>
  <c r="I74" i="2" s="1"/>
  <c r="F74" i="2"/>
  <c r="G74" i="2" s="1"/>
  <c r="T73" i="2"/>
  <c r="U73" i="2" s="1"/>
  <c r="R73" i="2"/>
  <c r="S73" i="2" s="1"/>
  <c r="P73" i="2"/>
  <c r="Q73" i="2" s="1"/>
  <c r="N73" i="2"/>
  <c r="O73" i="2" s="1"/>
  <c r="L73" i="2"/>
  <c r="M73" i="2" s="1"/>
  <c r="J73" i="2"/>
  <c r="K73" i="2" s="1"/>
  <c r="H73" i="2"/>
  <c r="I73" i="2" s="1"/>
  <c r="F73" i="2"/>
  <c r="G73" i="2" s="1"/>
  <c r="T69" i="2"/>
  <c r="T72" i="2" s="1"/>
  <c r="U72" i="2" s="1"/>
  <c r="R69" i="2"/>
  <c r="R85" i="2" s="1"/>
  <c r="S85" i="2" s="1"/>
  <c r="P69" i="2"/>
  <c r="P85" i="2" s="1"/>
  <c r="Q85" i="2" s="1"/>
  <c r="N69" i="2"/>
  <c r="N85" i="2" s="1"/>
  <c r="O85" i="2" s="1"/>
  <c r="L69" i="2"/>
  <c r="L85" i="2" s="1"/>
  <c r="M85" i="2" s="1"/>
  <c r="J69" i="2"/>
  <c r="J85" i="2" s="1"/>
  <c r="K85" i="2" s="1"/>
  <c r="H69" i="2"/>
  <c r="F69" i="2"/>
  <c r="F72" i="2" s="1"/>
  <c r="G72" i="2" s="1"/>
  <c r="T68" i="2"/>
  <c r="T89" i="2" s="1"/>
  <c r="R68" i="2"/>
  <c r="R89" i="2" s="1"/>
  <c r="P68" i="2"/>
  <c r="P89" i="2" s="1"/>
  <c r="N68" i="2"/>
  <c r="N89" i="2" s="1"/>
  <c r="L68" i="2"/>
  <c r="L89" i="2" s="1"/>
  <c r="J68" i="2"/>
  <c r="J89" i="2" s="1"/>
  <c r="H68" i="2"/>
  <c r="H89" i="2" s="1"/>
  <c r="F68" i="2"/>
  <c r="F89" i="2" s="1"/>
  <c r="T62" i="2"/>
  <c r="T103" i="2" s="1"/>
  <c r="R62" i="2"/>
  <c r="R103" i="2" s="1"/>
  <c r="P62" i="2"/>
  <c r="P103" i="2" s="1"/>
  <c r="N62" i="2"/>
  <c r="N103" i="2" s="1"/>
  <c r="L62" i="2"/>
  <c r="L103" i="2" s="1"/>
  <c r="J62" i="2"/>
  <c r="J103" i="2" s="1"/>
  <c r="H62" i="2"/>
  <c r="H103" i="2" s="1"/>
  <c r="F62" i="2"/>
  <c r="F103" i="2" s="1"/>
  <c r="V52" i="2"/>
  <c r="W52" i="2" s="1"/>
  <c r="W53" i="2" s="1"/>
  <c r="S51" i="2"/>
  <c r="T47" i="2"/>
  <c r="R47" i="2"/>
  <c r="P47" i="2"/>
  <c r="N47" i="2"/>
  <c r="N49" i="2" s="1"/>
  <c r="O49" i="2" s="1"/>
  <c r="L47" i="2"/>
  <c r="J47" i="2"/>
  <c r="H47" i="2"/>
  <c r="H48" i="2" s="1"/>
  <c r="F47" i="2"/>
  <c r="T46" i="2"/>
  <c r="R46" i="2"/>
  <c r="P46" i="2"/>
  <c r="N46" i="2"/>
  <c r="L46" i="2"/>
  <c r="J46" i="2"/>
  <c r="H46" i="2"/>
  <c r="F46" i="2"/>
  <c r="T45" i="2"/>
  <c r="R45" i="2"/>
  <c r="P45" i="2"/>
  <c r="N45" i="2"/>
  <c r="L45" i="2"/>
  <c r="J45" i="2"/>
  <c r="H45" i="2"/>
  <c r="F45" i="2"/>
  <c r="V28" i="2"/>
  <c r="W28" i="2" s="1"/>
  <c r="S28" i="2"/>
  <c r="Q28" i="2"/>
  <c r="O28" i="2"/>
  <c r="M28" i="2"/>
  <c r="K28" i="2"/>
  <c r="I28" i="2"/>
  <c r="G28" i="2"/>
  <c r="R26" i="2"/>
  <c r="S26" i="2" s="1"/>
  <c r="P26" i="2"/>
  <c r="Q26" i="2" s="1"/>
  <c r="N26" i="2"/>
  <c r="O26" i="2" s="1"/>
  <c r="L26" i="2"/>
  <c r="M26" i="2" s="1"/>
  <c r="J26" i="2"/>
  <c r="K26" i="2" s="1"/>
  <c r="H26" i="2"/>
  <c r="I26" i="2" s="1"/>
  <c r="F26" i="2"/>
  <c r="G26" i="2" s="1"/>
  <c r="R25" i="2"/>
  <c r="S25" i="2" s="1"/>
  <c r="P25" i="2"/>
  <c r="Q25" i="2" s="1"/>
  <c r="N25" i="2"/>
  <c r="O25" i="2" s="1"/>
  <c r="L25" i="2"/>
  <c r="M25" i="2" s="1"/>
  <c r="J25" i="2"/>
  <c r="K25" i="2" s="1"/>
  <c r="H25" i="2"/>
  <c r="I25" i="2" s="1"/>
  <c r="F25" i="2"/>
  <c r="G25" i="2" s="1"/>
  <c r="R24" i="2"/>
  <c r="S24" i="2" s="1"/>
  <c r="P24" i="2"/>
  <c r="Q24" i="2" s="1"/>
  <c r="N24" i="2"/>
  <c r="O24" i="2" s="1"/>
  <c r="L24" i="2"/>
  <c r="M24" i="2" s="1"/>
  <c r="J24" i="2"/>
  <c r="K24" i="2" s="1"/>
  <c r="H24" i="2"/>
  <c r="I24" i="2" s="1"/>
  <c r="F24" i="2"/>
  <c r="G24" i="2" s="1"/>
  <c r="R23" i="2"/>
  <c r="S23" i="2" s="1"/>
  <c r="P23" i="2"/>
  <c r="Q23" i="2" s="1"/>
  <c r="N23" i="2"/>
  <c r="O23" i="2" s="1"/>
  <c r="L23" i="2"/>
  <c r="M23" i="2" s="1"/>
  <c r="J23" i="2"/>
  <c r="K23" i="2" s="1"/>
  <c r="H23" i="2"/>
  <c r="I23" i="2" s="1"/>
  <c r="F23" i="2"/>
  <c r="G23" i="2" s="1"/>
  <c r="R22" i="2"/>
  <c r="S22" i="2" s="1"/>
  <c r="P22" i="2"/>
  <c r="Q22" i="2" s="1"/>
  <c r="N22" i="2"/>
  <c r="O22" i="2" s="1"/>
  <c r="L22" i="2"/>
  <c r="M22" i="2" s="1"/>
  <c r="J22" i="2"/>
  <c r="K22" i="2" s="1"/>
  <c r="H22" i="2"/>
  <c r="I22" i="2" s="1"/>
  <c r="F22" i="2"/>
  <c r="G22" i="2" s="1"/>
  <c r="R21" i="2"/>
  <c r="S21" i="2" s="1"/>
  <c r="P21" i="2"/>
  <c r="Q21" i="2" s="1"/>
  <c r="N21" i="2"/>
  <c r="O21" i="2" s="1"/>
  <c r="L21" i="2"/>
  <c r="M21" i="2" s="1"/>
  <c r="J21" i="2"/>
  <c r="K21" i="2" s="1"/>
  <c r="H21" i="2"/>
  <c r="I21" i="2" s="1"/>
  <c r="F21" i="2"/>
  <c r="G21" i="2" s="1"/>
  <c r="R18" i="2"/>
  <c r="S18" i="2" s="1"/>
  <c r="P18" i="2"/>
  <c r="Q18" i="2" s="1"/>
  <c r="N18" i="2"/>
  <c r="O18" i="2" s="1"/>
  <c r="L18" i="2"/>
  <c r="M18" i="2" s="1"/>
  <c r="J18" i="2"/>
  <c r="K18" i="2" s="1"/>
  <c r="H18" i="2"/>
  <c r="I18" i="2" s="1"/>
  <c r="F18" i="2"/>
  <c r="G18" i="2" s="1"/>
  <c r="R17" i="2"/>
  <c r="S17" i="2" s="1"/>
  <c r="P17" i="2"/>
  <c r="Q17" i="2" s="1"/>
  <c r="N17" i="2"/>
  <c r="O17" i="2" s="1"/>
  <c r="L17" i="2"/>
  <c r="M17" i="2" s="1"/>
  <c r="J17" i="2"/>
  <c r="K17" i="2" s="1"/>
  <c r="H17" i="2"/>
  <c r="I17" i="2" s="1"/>
  <c r="F17" i="2"/>
  <c r="G17" i="2" s="1"/>
  <c r="R16" i="2"/>
  <c r="S16" i="2" s="1"/>
  <c r="P16" i="2"/>
  <c r="Q16" i="2" s="1"/>
  <c r="N16" i="2"/>
  <c r="O16" i="2" s="1"/>
  <c r="L16" i="2"/>
  <c r="M16" i="2" s="1"/>
  <c r="J16" i="2"/>
  <c r="K16" i="2" s="1"/>
  <c r="H16" i="2"/>
  <c r="I16" i="2" s="1"/>
  <c r="F16" i="2"/>
  <c r="G16" i="2" s="1"/>
  <c r="R15" i="2"/>
  <c r="S15" i="2" s="1"/>
  <c r="P15" i="2"/>
  <c r="Q15" i="2" s="1"/>
  <c r="N15" i="2"/>
  <c r="O15" i="2" s="1"/>
  <c r="L15" i="2"/>
  <c r="M15" i="2" s="1"/>
  <c r="J15" i="2"/>
  <c r="K15" i="2" s="1"/>
  <c r="H15" i="2"/>
  <c r="I15" i="2" s="1"/>
  <c r="F15" i="2"/>
  <c r="G15" i="2" s="1"/>
  <c r="R11" i="2"/>
  <c r="R14" i="2" s="1"/>
  <c r="S14" i="2" s="1"/>
  <c r="P11" i="2"/>
  <c r="N11" i="2"/>
  <c r="N27" i="2" s="1"/>
  <c r="O27" i="2" s="1"/>
  <c r="L11" i="2"/>
  <c r="L27" i="2" s="1"/>
  <c r="M27" i="2" s="1"/>
  <c r="J11" i="2"/>
  <c r="J14" i="2" s="1"/>
  <c r="K14" i="2" s="1"/>
  <c r="H11" i="2"/>
  <c r="H27" i="2" s="1"/>
  <c r="I27" i="2" s="1"/>
  <c r="F11" i="2"/>
  <c r="F27" i="2" s="1"/>
  <c r="G27" i="2" s="1"/>
  <c r="R10" i="2"/>
  <c r="R31" i="2" s="1"/>
  <c r="P10" i="2"/>
  <c r="P31" i="2" s="1"/>
  <c r="N10" i="2"/>
  <c r="N31" i="2" s="1"/>
  <c r="L10" i="2"/>
  <c r="L31" i="2" s="1"/>
  <c r="J10" i="2"/>
  <c r="J31" i="2" s="1"/>
  <c r="H10" i="2"/>
  <c r="H31" i="2" s="1"/>
  <c r="F10" i="2"/>
  <c r="F31" i="2" s="1"/>
  <c r="H52" i="2" l="1"/>
  <c r="T110" i="2"/>
  <c r="U110" i="2" s="1"/>
  <c r="H110" i="2"/>
  <c r="I110" i="2" s="1"/>
  <c r="R110" i="2"/>
  <c r="S110" i="2" s="1"/>
  <c r="R108" i="2"/>
  <c r="S108" i="2" s="1"/>
  <c r="R72" i="2"/>
  <c r="F110" i="2"/>
  <c r="G110" i="2" s="1"/>
  <c r="J110" i="2"/>
  <c r="K110" i="2" s="1"/>
  <c r="L110" i="2"/>
  <c r="M110" i="2" s="1"/>
  <c r="N110" i="2"/>
  <c r="O110" i="2" s="1"/>
  <c r="L72" i="2"/>
  <c r="M72" i="2" s="1"/>
  <c r="M90" i="2" s="1"/>
  <c r="P110" i="2"/>
  <c r="Q110" i="2" s="1"/>
  <c r="N72" i="2"/>
  <c r="F106" i="2"/>
  <c r="G106" i="2" s="1"/>
  <c r="G90" i="2"/>
  <c r="U90" i="2"/>
  <c r="T85" i="2"/>
  <c r="T109" i="2"/>
  <c r="U109" i="2" s="1"/>
  <c r="F85" i="2"/>
  <c r="H72" i="2"/>
  <c r="I72" i="2" s="1"/>
  <c r="H85" i="2"/>
  <c r="I85" i="2" s="1"/>
  <c r="H106" i="2"/>
  <c r="I106" i="2" s="1"/>
  <c r="J72" i="2"/>
  <c r="K72" i="2" s="1"/>
  <c r="J106" i="2"/>
  <c r="K106" i="2" s="1"/>
  <c r="L107" i="2"/>
  <c r="M107" i="2" s="1"/>
  <c r="N107" i="2"/>
  <c r="O107" i="2" s="1"/>
  <c r="P72" i="2"/>
  <c r="Q72" i="2" s="1"/>
  <c r="P108" i="2"/>
  <c r="Q108" i="2" s="1"/>
  <c r="P14" i="2"/>
  <c r="Q14" i="2" s="1"/>
  <c r="Q32" i="2" s="1"/>
  <c r="F52" i="2"/>
  <c r="G52" i="2" s="1"/>
  <c r="J52" i="2"/>
  <c r="K52" i="2" s="1"/>
  <c r="H14" i="2"/>
  <c r="I14" i="2" s="1"/>
  <c r="I29" i="2" s="1"/>
  <c r="I31" i="2" s="1"/>
  <c r="L52" i="2"/>
  <c r="M52" i="2" s="1"/>
  <c r="L14" i="2"/>
  <c r="M14" i="2" s="1"/>
  <c r="M29" i="2" s="1"/>
  <c r="M31" i="2" s="1"/>
  <c r="N14" i="2"/>
  <c r="O14" i="2" s="1"/>
  <c r="O32" i="2" s="1"/>
  <c r="P52" i="2"/>
  <c r="Q52" i="2" s="1"/>
  <c r="R52" i="2"/>
  <c r="S52" i="2" s="1"/>
  <c r="T52" i="2"/>
  <c r="U52" i="2" s="1"/>
  <c r="N52" i="2"/>
  <c r="O52" i="2" s="1"/>
  <c r="O53" i="2" s="1"/>
  <c r="I52" i="2"/>
  <c r="P27" i="2"/>
  <c r="Q27" i="2" s="1"/>
  <c r="J48" i="2"/>
  <c r="K48" i="2" s="1"/>
  <c r="P50" i="2"/>
  <c r="Q50" i="2" s="1"/>
  <c r="K32" i="2"/>
  <c r="S32" i="2"/>
  <c r="R27" i="2"/>
  <c r="R50" i="2"/>
  <c r="S50" i="2" s="1"/>
  <c r="F14" i="2"/>
  <c r="G14" i="2" s="1"/>
  <c r="T51" i="2"/>
  <c r="U51" i="2" s="1"/>
  <c r="F48" i="2"/>
  <c r="G48" i="2" s="1"/>
  <c r="I48" i="2"/>
  <c r="J27" i="2"/>
  <c r="K27" i="2" s="1"/>
  <c r="K29" i="2" s="1"/>
  <c r="K31" i="2" s="1"/>
  <c r="L49" i="2"/>
  <c r="M49" i="2" s="1"/>
  <c r="M87" i="2" l="1"/>
  <c r="M89" i="2" s="1"/>
  <c r="O111" i="2"/>
  <c r="M111" i="2"/>
  <c r="M112" i="2" s="1"/>
  <c r="G111" i="2"/>
  <c r="G112" i="2" s="1"/>
  <c r="K111" i="2"/>
  <c r="G85" i="2"/>
  <c r="G87" i="2" s="1"/>
  <c r="G89" i="2" s="1"/>
  <c r="O72" i="2"/>
  <c r="O90" i="2" s="1"/>
  <c r="U85" i="2"/>
  <c r="U87" i="2" s="1"/>
  <c r="U89" i="2" s="1"/>
  <c r="S72" i="2"/>
  <c r="S87" i="2" s="1"/>
  <c r="S89" i="2" s="1"/>
  <c r="S94" i="2" s="1"/>
  <c r="L90" i="2"/>
  <c r="U111" i="2"/>
  <c r="U114" i="2" s="1"/>
  <c r="S111" i="2"/>
  <c r="S113" i="2" s="1"/>
  <c r="I111" i="2"/>
  <c r="I114" i="2" s="1"/>
  <c r="Q111" i="2"/>
  <c r="Q112" i="2" s="1"/>
  <c r="Q90" i="2"/>
  <c r="Q87" i="2"/>
  <c r="Q89" i="2" s="1"/>
  <c r="K113" i="2"/>
  <c r="K114" i="2"/>
  <c r="K112" i="2"/>
  <c r="G114" i="2"/>
  <c r="K87" i="2"/>
  <c r="K89" i="2" s="1"/>
  <c r="K90" i="2"/>
  <c r="O113" i="2"/>
  <c r="O114" i="2"/>
  <c r="O112" i="2"/>
  <c r="O115" i="2" s="1"/>
  <c r="O116" i="2" s="1"/>
  <c r="I87" i="2"/>
  <c r="I89" i="2" s="1"/>
  <c r="I90" i="2"/>
  <c r="M113" i="2"/>
  <c r="M114" i="2"/>
  <c r="M91" i="2"/>
  <c r="L91" i="2" s="1"/>
  <c r="M94" i="2"/>
  <c r="U36" i="2"/>
  <c r="O29" i="2"/>
  <c r="O31" i="2" s="1"/>
  <c r="O33" i="2" s="1"/>
  <c r="N33" i="2" s="1"/>
  <c r="M53" i="2"/>
  <c r="M56" i="2" s="1"/>
  <c r="S53" i="2"/>
  <c r="S56" i="2" s="1"/>
  <c r="G53" i="2"/>
  <c r="G55" i="2" s="1"/>
  <c r="Q29" i="2"/>
  <c r="Q31" i="2" s="1"/>
  <c r="P32" i="2" s="1"/>
  <c r="M32" i="2"/>
  <c r="M33" i="2" s="1"/>
  <c r="L33" i="2" s="1"/>
  <c r="O56" i="2"/>
  <c r="O55" i="2"/>
  <c r="I32" i="2"/>
  <c r="H32" i="2" s="1"/>
  <c r="I53" i="2"/>
  <c r="I54" i="2" s="1"/>
  <c r="K53" i="2"/>
  <c r="K54" i="2" s="1"/>
  <c r="Q53" i="2"/>
  <c r="Q55" i="2" s="1"/>
  <c r="U53" i="2"/>
  <c r="U56" i="2" s="1"/>
  <c r="O54" i="2"/>
  <c r="K33" i="2"/>
  <c r="J33" i="2" s="1"/>
  <c r="K36" i="2"/>
  <c r="J32" i="2"/>
  <c r="I36" i="2"/>
  <c r="G29" i="2"/>
  <c r="G31" i="2" s="1"/>
  <c r="G32" i="2"/>
  <c r="V27" i="2"/>
  <c r="W27" i="2" s="1"/>
  <c r="S27" i="2"/>
  <c r="S29" i="2" s="1"/>
  <c r="S31" i="2" s="1"/>
  <c r="R32" i="2" s="1"/>
  <c r="M36" i="2"/>
  <c r="G94" i="2" l="1"/>
  <c r="G91" i="2"/>
  <c r="F91" i="2" s="1"/>
  <c r="F90" i="2"/>
  <c r="O87" i="2"/>
  <c r="O89" i="2" s="1"/>
  <c r="O94" i="2" s="1"/>
  <c r="G113" i="2"/>
  <c r="S90" i="2"/>
  <c r="U94" i="2"/>
  <c r="U95" i="2" s="1"/>
  <c r="U91" i="2"/>
  <c r="T91" i="2" s="1"/>
  <c r="T90" i="2"/>
  <c r="S91" i="2"/>
  <c r="R91" i="2" s="1"/>
  <c r="Q114" i="2"/>
  <c r="Q113" i="2"/>
  <c r="Q115" i="2" s="1"/>
  <c r="Q116" i="2" s="1"/>
  <c r="G95" i="2"/>
  <c r="G97" i="2"/>
  <c r="G96" i="2"/>
  <c r="H90" i="2"/>
  <c r="U113" i="2"/>
  <c r="U112" i="2"/>
  <c r="U115" i="2" s="1"/>
  <c r="U116" i="2" s="1"/>
  <c r="S114" i="2"/>
  <c r="S112" i="2"/>
  <c r="R90" i="2"/>
  <c r="N90" i="2"/>
  <c r="O91" i="2"/>
  <c r="N91" i="2" s="1"/>
  <c r="I112" i="2"/>
  <c r="M115" i="2"/>
  <c r="M116" i="2" s="1"/>
  <c r="I113" i="2"/>
  <c r="K115" i="2"/>
  <c r="K116" i="2" s="1"/>
  <c r="N32" i="2"/>
  <c r="O36" i="2"/>
  <c r="O38" i="2" s="1"/>
  <c r="G115" i="2"/>
  <c r="G116" i="2" s="1"/>
  <c r="O96" i="2"/>
  <c r="O97" i="2"/>
  <c r="O95" i="2"/>
  <c r="M97" i="2"/>
  <c r="M95" i="2"/>
  <c r="M96" i="2"/>
  <c r="K91" i="2"/>
  <c r="J91" i="2" s="1"/>
  <c r="K94" i="2"/>
  <c r="S96" i="2"/>
  <c r="S97" i="2"/>
  <c r="S95" i="2"/>
  <c r="Q91" i="2"/>
  <c r="P91" i="2" s="1"/>
  <c r="Q94" i="2"/>
  <c r="I91" i="2"/>
  <c r="H91" i="2" s="1"/>
  <c r="I94" i="2"/>
  <c r="P90" i="2"/>
  <c r="U96" i="2"/>
  <c r="U97" i="2"/>
  <c r="J90" i="2"/>
  <c r="Q36" i="2"/>
  <c r="Q39" i="2" s="1"/>
  <c r="I55" i="2"/>
  <c r="K56" i="2"/>
  <c r="K55" i="2"/>
  <c r="S55" i="2"/>
  <c r="L32" i="2"/>
  <c r="M54" i="2"/>
  <c r="M55" i="2"/>
  <c r="S54" i="2"/>
  <c r="Q33" i="2"/>
  <c r="P33" i="2" s="1"/>
  <c r="G56" i="2"/>
  <c r="G54" i="2"/>
  <c r="I33" i="2"/>
  <c r="H33" i="2" s="1"/>
  <c r="O57" i="2"/>
  <c r="O58" i="2" s="1"/>
  <c r="U55" i="2"/>
  <c r="I56" i="2"/>
  <c r="U54" i="2"/>
  <c r="Q54" i="2"/>
  <c r="Q56" i="2"/>
  <c r="F32" i="2"/>
  <c r="G33" i="2"/>
  <c r="F33" i="2" s="1"/>
  <c r="G36" i="2"/>
  <c r="M38" i="2"/>
  <c r="M39" i="2"/>
  <c r="M37" i="2"/>
  <c r="K39" i="2"/>
  <c r="K37" i="2"/>
  <c r="K38" i="2"/>
  <c r="S36" i="2"/>
  <c r="S33" i="2"/>
  <c r="R33" i="2" s="1"/>
  <c r="I39" i="2"/>
  <c r="I37" i="2"/>
  <c r="I38" i="2"/>
  <c r="U38" i="2"/>
  <c r="U39" i="2"/>
  <c r="U37" i="2"/>
  <c r="G98" i="2" l="1"/>
  <c r="G99" i="2" s="1"/>
  <c r="U40" i="2"/>
  <c r="U41" i="2" s="1"/>
  <c r="O37" i="2"/>
  <c r="S115" i="2"/>
  <c r="S116" i="2" s="1"/>
  <c r="O39" i="2"/>
  <c r="O40" i="2" s="1"/>
  <c r="O41" i="2" s="1"/>
  <c r="I115" i="2"/>
  <c r="I116" i="2" s="1"/>
  <c r="K57" i="2"/>
  <c r="K58" i="2" s="1"/>
  <c r="U98" i="2"/>
  <c r="U99" i="2" s="1"/>
  <c r="O98" i="2"/>
  <c r="O99" i="2" s="1"/>
  <c r="Q37" i="2"/>
  <c r="Q40" i="2" s="1"/>
  <c r="Q41" i="2" s="1"/>
  <c r="Q38" i="2"/>
  <c r="I57" i="2"/>
  <c r="I58" i="2" s="1"/>
  <c r="S98" i="2"/>
  <c r="S99" i="2" s="1"/>
  <c r="K97" i="2"/>
  <c r="K95" i="2"/>
  <c r="K96" i="2"/>
  <c r="M98" i="2"/>
  <c r="M99" i="2" s="1"/>
  <c r="I97" i="2"/>
  <c r="I95" i="2"/>
  <c r="I96" i="2"/>
  <c r="Q96" i="2"/>
  <c r="Q97" i="2"/>
  <c r="Q95" i="2"/>
  <c r="S57" i="2"/>
  <c r="S58" i="2" s="1"/>
  <c r="M57" i="2"/>
  <c r="M58" i="2" s="1"/>
  <c r="U57" i="2"/>
  <c r="U58" i="2" s="1"/>
  <c r="G57" i="2"/>
  <c r="G58" i="2" s="1"/>
  <c r="Q57" i="2"/>
  <c r="Q58" i="2" s="1"/>
  <c r="M40" i="2"/>
  <c r="M41" i="2" s="1"/>
  <c r="S38" i="2"/>
  <c r="S39" i="2"/>
  <c r="S37" i="2"/>
  <c r="G39" i="2"/>
  <c r="G37" i="2"/>
  <c r="G38" i="2"/>
  <c r="K40" i="2"/>
  <c r="K41" i="2" s="1"/>
  <c r="I40" i="2"/>
  <c r="I41" i="2" s="1"/>
  <c r="Q98" i="2" l="1"/>
  <c r="Q99" i="2" s="1"/>
  <c r="I98" i="2"/>
  <c r="I99" i="2" s="1"/>
  <c r="K98" i="2"/>
  <c r="K99" i="2" s="1"/>
  <c r="S40" i="2"/>
  <c r="S41" i="2" s="1"/>
  <c r="G40" i="2"/>
  <c r="G41" i="2" s="1"/>
</calcChain>
</file>

<file path=xl/sharedStrings.xml><?xml version="1.0" encoding="utf-8"?>
<sst xmlns="http://schemas.openxmlformats.org/spreadsheetml/2006/main" count="381" uniqueCount="189">
  <si>
    <t>CARACTERISTICAS DOS TIRANTES</t>
  </si>
  <si>
    <t>UNID</t>
  </si>
  <si>
    <t>Carga</t>
  </si>
  <si>
    <t>Tf</t>
  </si>
  <si>
    <t>Cabos 12,7</t>
  </si>
  <si>
    <t>Quantidade</t>
  </si>
  <si>
    <t>L Livre</t>
  </si>
  <si>
    <t>m</t>
  </si>
  <si>
    <t>L Ancorado</t>
  </si>
  <si>
    <t>L Externo</t>
  </si>
  <si>
    <t>L Total Tirantes Perfuração</t>
  </si>
  <si>
    <t>L Total Tirantes Instalação</t>
  </si>
  <si>
    <t>COMPOSIÇAO DE MATERIAIS NECESSÁRIOS</t>
  </si>
  <si>
    <t>CRITÉRIO</t>
  </si>
  <si>
    <t>PREÇOS UNITÁRIOS</t>
  </si>
  <si>
    <t>QT</t>
  </si>
  <si>
    <t>R$</t>
  </si>
  <si>
    <t>Cordoalhas</t>
  </si>
  <si>
    <t>KG</t>
  </si>
  <si>
    <t>Manchete</t>
  </si>
  <si>
    <t>unid.</t>
  </si>
  <si>
    <t>1 a cada 0,50m ancorado</t>
  </si>
  <si>
    <t>Espaçador externo</t>
  </si>
  <si>
    <t>1 a cada 1,50m livre</t>
  </si>
  <si>
    <t>Espaçador interno</t>
  </si>
  <si>
    <t>1 a cada 1,00m ancorado</t>
  </si>
  <si>
    <t>Espaguete 1/2 (rolo de 100 ou 200 m)</t>
  </si>
  <si>
    <t>total de cabos (livre + externo)</t>
  </si>
  <si>
    <t>Espaguetão 4" (rolo de 50m)</t>
  </si>
  <si>
    <t>livre (definitivo)</t>
  </si>
  <si>
    <t>Mangueira Cristal  (rolo de 50m)</t>
  </si>
  <si>
    <t>livre x 2 (definitivo)</t>
  </si>
  <si>
    <t>Tubo 32mm manchetado</t>
  </si>
  <si>
    <t>barras</t>
  </si>
  <si>
    <t>barras de 6m (ancorado)</t>
  </si>
  <si>
    <t>Tubo 40 mm</t>
  </si>
  <si>
    <t>barras de 6m (livre)</t>
  </si>
  <si>
    <t>CAPS 32 mm</t>
  </si>
  <si>
    <t>1 por tirante</t>
  </si>
  <si>
    <t>Redução 40/32mm</t>
  </si>
  <si>
    <t xml:space="preserve">Adesivo Plástico para PVC Incolor </t>
  </si>
  <si>
    <t>850 g</t>
  </si>
  <si>
    <t>10% dos tirantes</t>
  </si>
  <si>
    <t>Arame recozido</t>
  </si>
  <si>
    <t>kg</t>
  </si>
  <si>
    <t>1/2 dos tirantes</t>
  </si>
  <si>
    <t xml:space="preserve">Tinta Epoxi </t>
  </si>
  <si>
    <t>2,7 L</t>
  </si>
  <si>
    <t>1 lata para 270m de cord (def)</t>
  </si>
  <si>
    <t>Thinner</t>
  </si>
  <si>
    <t>5 L</t>
  </si>
  <si>
    <t xml:space="preserve">TOTAL </t>
  </si>
  <si>
    <t xml:space="preserve">MATERIAL POR METRO </t>
  </si>
  <si>
    <t>PERDA</t>
  </si>
  <si>
    <t>BDI</t>
  </si>
  <si>
    <t>CUSTO DE NOTA</t>
  </si>
  <si>
    <t xml:space="preserve">TOTAL CUSTOS </t>
  </si>
  <si>
    <t>TOTAL MATERIAL POR METRO COM CUSTOS</t>
  </si>
  <si>
    <t>Bloco 6</t>
  </si>
  <si>
    <t>unid</t>
  </si>
  <si>
    <t>Bloco 8</t>
  </si>
  <si>
    <t>Bloco 10</t>
  </si>
  <si>
    <t>Bloco 12</t>
  </si>
  <si>
    <t>clavete</t>
  </si>
  <si>
    <t>Total Material</t>
  </si>
  <si>
    <t>TOTAL MATERIAL COM CUSTOS</t>
  </si>
  <si>
    <t>TOTAL MATERIAL POR UNIDADE COM CUSTOS</t>
  </si>
  <si>
    <t>PROTENSÃO</t>
  </si>
  <si>
    <t>PREÇO DE MATERIAL POR METRO PARA TIRANTES PROVISÓRIO</t>
  </si>
  <si>
    <t>PREÇO DE MATERIAL POR UNIDADE (PROTENSÃO)</t>
  </si>
  <si>
    <r>
      <t>Total de Materiais /</t>
    </r>
    <r>
      <rPr>
        <b/>
        <sz val="11"/>
        <color rgb="FFFF0000"/>
        <rFont val="Arial"/>
        <family val="2"/>
      </rPr>
      <t xml:space="preserve"> Metro </t>
    </r>
  </si>
  <si>
    <r>
      <t>Cordoalhas /</t>
    </r>
    <r>
      <rPr>
        <sz val="8"/>
        <color rgb="FFFF0000"/>
        <rFont val="Arial"/>
        <family val="2"/>
      </rPr>
      <t xml:space="preserve"> Metro </t>
    </r>
  </si>
  <si>
    <r>
      <t>Demais materiais /</t>
    </r>
    <r>
      <rPr>
        <sz val="8"/>
        <color rgb="FFFF0000"/>
        <rFont val="Arial"/>
        <family val="2"/>
      </rPr>
      <t xml:space="preserve"> Metro </t>
    </r>
  </si>
  <si>
    <t>DEFINITIVOS</t>
  </si>
  <si>
    <t>PREÇO DE MATERIAL POR METRO PARA TIRANTES DEFINITIVOS</t>
  </si>
  <si>
    <t>PROVISÓRIOS</t>
  </si>
  <si>
    <t>1.</t>
  </si>
  <si>
    <t>TIRANTES PROVISÓRIOS</t>
  </si>
  <si>
    <t>Item</t>
  </si>
  <si>
    <t>Unidade</t>
  </si>
  <si>
    <t>Carga (Tf)</t>
  </si>
  <si>
    <t>Cordoalhas 12,7mm</t>
  </si>
  <si>
    <t>1.1</t>
  </si>
  <si>
    <t>1.2</t>
  </si>
  <si>
    <t>1.3</t>
  </si>
  <si>
    <t>1.4</t>
  </si>
  <si>
    <t>1.5</t>
  </si>
  <si>
    <t>1.6</t>
  </si>
  <si>
    <t>1.7</t>
  </si>
  <si>
    <t>2</t>
  </si>
  <si>
    <t>TIRANTES DEFINITIVOS</t>
  </si>
  <si>
    <t>2.1</t>
  </si>
  <si>
    <t>2.2</t>
  </si>
  <si>
    <t>2.3</t>
  </si>
  <si>
    <t>2.4</t>
  </si>
  <si>
    <t>2.5</t>
  </si>
  <si>
    <t>2.6</t>
  </si>
  <si>
    <t>2.7</t>
  </si>
  <si>
    <t>2.8</t>
  </si>
  <si>
    <t>3</t>
  </si>
  <si>
    <t>Mobilização</t>
  </si>
  <si>
    <t>3.1</t>
  </si>
  <si>
    <t>Taxa de mobilização e desmobilização de equipe e equipamento SP e Grande São Paulo</t>
  </si>
  <si>
    <t>verba</t>
  </si>
  <si>
    <t>3.2</t>
  </si>
  <si>
    <t>Quando fora da região da empresa, adicionar ao valor da taxa acima, preço por km de distância da sede da empresa até o localidade da obra</t>
  </si>
  <si>
    <t>km</t>
  </si>
  <si>
    <t>3.3</t>
  </si>
  <si>
    <t xml:space="preserve">ZMRC </t>
  </si>
  <si>
    <t>4</t>
  </si>
  <si>
    <t>Adicionais de Custos</t>
  </si>
  <si>
    <t>4.1</t>
  </si>
  <si>
    <t>dia</t>
  </si>
  <si>
    <t>4.2</t>
  </si>
  <si>
    <t>Documentação para obra</t>
  </si>
  <si>
    <t>4.3</t>
  </si>
  <si>
    <t>Laudo Técnico do equipamento com recolhimento de ART</t>
  </si>
  <si>
    <t>4.4</t>
  </si>
  <si>
    <t>Hora Parada</t>
  </si>
  <si>
    <t>hora</t>
  </si>
  <si>
    <t>4.5</t>
  </si>
  <si>
    <t>Hora Adicional para serviços executados em períodos extraordinário, sabádos, domingos e feriados</t>
  </si>
  <si>
    <t>4.6</t>
  </si>
  <si>
    <t>Integração por equipe, para periodo superior a 2 horas</t>
  </si>
  <si>
    <t>5</t>
  </si>
  <si>
    <t>Adicionais de Serviços</t>
  </si>
  <si>
    <t>5.1</t>
  </si>
  <si>
    <t>5.2</t>
  </si>
  <si>
    <t>5.3</t>
  </si>
  <si>
    <t xml:space="preserve">Injeção Complementar </t>
  </si>
  <si>
    <t>sc</t>
  </si>
  <si>
    <t>5.4</t>
  </si>
  <si>
    <t>5.5</t>
  </si>
  <si>
    <t>Verba para mudança de platô</t>
  </si>
  <si>
    <t>evento</t>
  </si>
  <si>
    <t>5.6</t>
  </si>
  <si>
    <t>Verba para entrega de material (20 tirantes)</t>
  </si>
  <si>
    <t>viagem</t>
  </si>
  <si>
    <t>5.7</t>
  </si>
  <si>
    <t>5.8</t>
  </si>
  <si>
    <t>5.9</t>
  </si>
  <si>
    <t>5.10</t>
  </si>
  <si>
    <t>5.11</t>
  </si>
  <si>
    <t>5.12</t>
  </si>
  <si>
    <t>5.13</t>
  </si>
  <si>
    <t>6</t>
  </si>
  <si>
    <t>Condições de Pagamento</t>
  </si>
  <si>
    <t>6.1</t>
  </si>
  <si>
    <t>Solicitar sinal no inicio das obras</t>
  </si>
  <si>
    <t>30%</t>
  </si>
  <si>
    <t>6.2</t>
  </si>
  <si>
    <t>Medições Quinzenais e ou final</t>
  </si>
  <si>
    <t>dias</t>
  </si>
  <si>
    <t>10 dias</t>
  </si>
  <si>
    <t>7</t>
  </si>
  <si>
    <t>Observações</t>
  </si>
  <si>
    <t>7.1</t>
  </si>
  <si>
    <t xml:space="preserve">Faturamento mínimo mensal da equipe, à disposição da obra, independente de dias não trabalhados, ocasionados por quaisquer fatos, intervenções de SMS, intempéries ou outros fatores climáticos, exceto paralisações por quebra de máquina ou ausência do pessoal da XXXXXXXXXXXXX em horário normal de trabalho. </t>
  </si>
  <si>
    <t>7.2</t>
  </si>
  <si>
    <t>Faturamento Minimo para obras de Pequeno Porte</t>
  </si>
  <si>
    <t>7.3</t>
  </si>
  <si>
    <t>Faturamento Minimo por dia</t>
  </si>
  <si>
    <t>7.4</t>
  </si>
  <si>
    <t>O custo referente ao ISSQN incidente sobre as faturas da XXXXXXXXX será cobrado do Cliente mediante acréscimo de seu valor na medição dos serviços executados</t>
  </si>
  <si>
    <t>7.5</t>
  </si>
  <si>
    <t>Fornecimento de Óleo diesel por conta do cliente</t>
  </si>
  <si>
    <t>“Estudo de custos de serviços de engenharia de fundações e geotecnia, desenvolvido pela ABEF e SINABEF, para encaminhamento à Caixa Econômica Federal, em atendimento ao Ofício n. 0145/2015/GEPAD, da Gerência Nacional de Padronização e Normas Técnicas, para aprimoramento do SINAPI - Sistema Nacional de Pesquisa de Custos e Índices da Construção Civil”.</t>
  </si>
  <si>
    <t>Longarinas W250x32,7 (MAT+MO)</t>
  </si>
  <si>
    <t>Longarinas W250x38,5 (MAT+MO)</t>
  </si>
  <si>
    <t>Longarinas W310x52,0 (MAT+MO)</t>
  </si>
  <si>
    <t>MAT</t>
  </si>
  <si>
    <t>MO</t>
  </si>
  <si>
    <t>EXECUÇÃO POR METRO LINEAR</t>
  </si>
  <si>
    <t>Perfuração em Parede de Concreto</t>
  </si>
  <si>
    <t>Desprotensão (minimo 20 tirantes)</t>
  </si>
  <si>
    <t>Mobilização para instalação de Longarinas</t>
  </si>
  <si>
    <t>vb</t>
  </si>
  <si>
    <t>Cunha de Grau para longarinas (MAT+MO)</t>
  </si>
  <si>
    <t>Diaria de equipe de pessoal, incluindo alojamento, refeições e transportes (p/ 07 pessoas)</t>
  </si>
  <si>
    <t>Perfuração em Rocha até 6" (compressor responsabilidade do cliente)</t>
  </si>
  <si>
    <t>Proteção de cabeça para tirantes definitivos (prisma de concreto)</t>
  </si>
  <si>
    <t>Incluir na proposta o preço por unidade considerando o valor de R$20,00/kg</t>
  </si>
  <si>
    <t>Placa para protensão (MAT+MO) "calcular conforme a dimensão da placa do projeto"</t>
  </si>
  <si>
    <t>TOTAL POR METRO DE PERFURAÇÃO (PREÇO DE VENDA)</t>
  </si>
  <si>
    <t>TOTAL POR UNIDADE
 (PREÇO DE VENDA)</t>
  </si>
  <si>
    <r>
      <t xml:space="preserve">**Perfuração em SOLO, montagem, instalação e injeção (até 2sc/m) 
</t>
    </r>
    <r>
      <rPr>
        <b/>
        <i/>
        <sz val="9"/>
        <color rgb="FF0070C0"/>
        <rFont val="Calibri"/>
        <family val="2"/>
      </rPr>
      <t>**Considerado todo MATERIAL para montagem do tirante (Cordoalhas e afins)</t>
    </r>
    <r>
      <rPr>
        <b/>
        <i/>
        <sz val="9"/>
        <color rgb="FF7030A0"/>
        <rFont val="Calibri"/>
        <family val="2"/>
      </rPr>
      <t xml:space="preserve"> 
</t>
    </r>
    <r>
      <rPr>
        <b/>
        <i/>
        <u/>
        <sz val="9"/>
        <color rgb="FF7030A0"/>
        <rFont val="Calibri"/>
        <family val="2"/>
      </rPr>
      <t>"excluso cimento e água"</t>
    </r>
  </si>
  <si>
    <r>
      <t xml:space="preserve">**Incluso Blocos e Clavetes 
</t>
    </r>
    <r>
      <rPr>
        <b/>
        <i/>
        <u/>
        <sz val="9"/>
        <color rgb="FF7030A0"/>
        <rFont val="Calibri"/>
        <family val="2"/>
      </rPr>
      <t>"Excluso placas e longarinas"</t>
    </r>
  </si>
  <si>
    <r>
      <t xml:space="preserve">**Perfuração em SOLO, montagem, instalação e injeção (até 2sc/m) 
</t>
    </r>
    <r>
      <rPr>
        <b/>
        <sz val="9"/>
        <color rgb="FF0070C0"/>
        <rFont val="Calibri"/>
        <family val="2"/>
      </rPr>
      <t>**Considerado todo MATERIAL para montagem do tirante (Cordoalhas e afins)</t>
    </r>
    <r>
      <rPr>
        <b/>
        <sz val="9"/>
        <color rgb="FF7030A0"/>
        <rFont val="Calibri"/>
        <family val="2"/>
      </rPr>
      <t xml:space="preserve"> 
</t>
    </r>
    <r>
      <rPr>
        <b/>
        <u/>
        <sz val="9"/>
        <color rgb="FF7030A0"/>
        <rFont val="Calibri"/>
        <family val="2"/>
      </rPr>
      <t>"excluso cimento e água"</t>
    </r>
  </si>
  <si>
    <t>TIRANTES = JULHO.2025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</si>
</sst>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_-* #,##0.000_-;\-* #,##0.000_-;_-* &quot;-&quot;??_-;_-@_-"/>
  </numFmts>
  <fonts count="39">
    <font>
      <sz val="11"/>
      <color theme="1"/>
      <name val="Aptos Narrow"/>
      <family val="2"/>
      <scheme val="minor"/>
    </font>
    <font>
      <sz val="11"/>
      <color theme="1"/>
      <name val="Aptos Narrow"/>
      <family val="2"/>
      <scheme val="minor"/>
    </font>
    <font>
      <b/>
      <sz val="14"/>
      <color theme="1"/>
      <name val="Aptos Narrow"/>
      <family val="2"/>
      <scheme val="minor"/>
    </font>
    <font>
      <sz val="11"/>
      <color theme="1"/>
      <name val="Arial"/>
      <family val="2"/>
    </font>
    <font>
      <b/>
      <sz val="14"/>
      <color theme="0"/>
      <name val="Arial"/>
      <family val="2"/>
    </font>
    <font>
      <b/>
      <sz val="18"/>
      <color theme="0"/>
      <name val="Arial"/>
      <family val="2"/>
    </font>
    <font>
      <b/>
      <sz val="11"/>
      <color theme="1"/>
      <name val="Arial"/>
      <family val="2"/>
    </font>
    <font>
      <sz val="10"/>
      <color theme="1"/>
      <name val="Arial"/>
      <family val="2"/>
    </font>
    <font>
      <b/>
      <sz val="11"/>
      <color rgb="FFFF0000"/>
      <name val="Arial"/>
      <family val="2"/>
    </font>
    <font>
      <b/>
      <sz val="11"/>
      <name val="Arial"/>
      <family val="2"/>
    </font>
    <font>
      <sz val="9"/>
      <name val="Arial"/>
      <family val="2"/>
    </font>
    <font>
      <sz val="8"/>
      <color theme="1"/>
      <name val="Arial"/>
      <family val="2"/>
    </font>
    <font>
      <sz val="7"/>
      <name val="Arial"/>
      <family val="2"/>
    </font>
    <font>
      <sz val="8"/>
      <color rgb="FFFF0000"/>
      <name val="Arial"/>
      <family val="2"/>
    </font>
    <font>
      <i/>
      <sz val="10"/>
      <color theme="1"/>
      <name val="Arial"/>
      <family val="2"/>
    </font>
    <font>
      <i/>
      <sz val="9"/>
      <color theme="1"/>
      <name val="Arial"/>
      <family val="2"/>
    </font>
    <font>
      <sz val="7"/>
      <color theme="1"/>
      <name val="Arial"/>
      <family val="2"/>
    </font>
    <font>
      <b/>
      <sz val="14"/>
      <color theme="1"/>
      <name val="Arial"/>
      <family val="2"/>
    </font>
    <font>
      <b/>
      <sz val="12"/>
      <color theme="0"/>
      <name val="Arial"/>
      <family val="2"/>
    </font>
    <font>
      <sz val="22"/>
      <color theme="0"/>
      <name val="Arial"/>
      <family val="2"/>
    </font>
    <font>
      <b/>
      <sz val="28"/>
      <color theme="1"/>
      <name val="Arial"/>
      <family val="2"/>
    </font>
    <font>
      <b/>
      <sz val="12"/>
      <color theme="1"/>
      <name val="Arial"/>
      <family val="2"/>
    </font>
    <font>
      <b/>
      <sz val="14"/>
      <color rgb="FFFF0000"/>
      <name val="Arial"/>
      <family val="2"/>
    </font>
    <font>
      <b/>
      <i/>
      <sz val="9"/>
      <color rgb="FF0070C0"/>
      <name val="Calibri"/>
      <family val="2"/>
    </font>
    <font>
      <sz val="12"/>
      <color theme="1"/>
      <name val="Arial"/>
      <family val="2"/>
    </font>
    <font>
      <b/>
      <sz val="9"/>
      <name val="Arial"/>
      <family val="2"/>
    </font>
    <font>
      <sz val="14"/>
      <color rgb="FFFF0000"/>
      <name val="Arial"/>
      <family val="2"/>
    </font>
    <font>
      <sz val="8"/>
      <name val="Aptos Narrow"/>
      <family val="2"/>
      <scheme val="minor"/>
    </font>
    <font>
      <b/>
      <sz val="18"/>
      <color rgb="FFFF0000"/>
      <name val="Arial"/>
      <family val="2"/>
    </font>
    <font>
      <b/>
      <i/>
      <u/>
      <sz val="9"/>
      <color rgb="FF7030A0"/>
      <name val="Calibri"/>
      <family val="2"/>
    </font>
    <font>
      <b/>
      <i/>
      <sz val="9"/>
      <color rgb="FF7030A0"/>
      <name val="Calibri"/>
      <family val="2"/>
    </font>
    <font>
      <b/>
      <sz val="8"/>
      <name val="Calibri"/>
      <family val="2"/>
    </font>
    <font>
      <b/>
      <sz val="8"/>
      <color theme="1"/>
      <name val="Arial"/>
      <family val="2"/>
    </font>
    <font>
      <b/>
      <sz val="11"/>
      <color rgb="FFFF0000"/>
      <name val="Calibri"/>
      <family val="2"/>
    </font>
    <font>
      <b/>
      <sz val="9"/>
      <color rgb="FFFF0000"/>
      <name val="Calibri"/>
      <family val="2"/>
    </font>
    <font>
      <b/>
      <sz val="9"/>
      <color rgb="FF0070C0"/>
      <name val="Calibri"/>
      <family val="2"/>
    </font>
    <font>
      <b/>
      <sz val="9"/>
      <color rgb="FF7030A0"/>
      <name val="Calibri"/>
      <family val="2"/>
    </font>
    <font>
      <b/>
      <u/>
      <sz val="9"/>
      <color rgb="FF7030A0"/>
      <name val="Calibri"/>
      <family val="2"/>
    </font>
    <font>
      <b/>
      <sz val="9"/>
      <color theme="1"/>
      <name val="Aptos Narrow"/>
      <family val="2"/>
      <scheme val="minor"/>
    </font>
  </fonts>
  <fills count="16">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79998168889431442"/>
        <bgColor indexed="64"/>
      </patternFill>
    </fill>
  </fills>
  <borders count="94">
    <border>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style="medium">
        <color indexed="64"/>
      </left>
      <right/>
      <top style="medium">
        <color indexed="64"/>
      </top>
      <bottom style="hair">
        <color indexed="64"/>
      </bottom>
      <diagonal/>
    </border>
    <border>
      <left style="thin">
        <color auto="1"/>
      </left>
      <right style="thin">
        <color auto="1"/>
      </right>
      <top style="medium">
        <color auto="1"/>
      </top>
      <bottom style="hair">
        <color auto="1"/>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auto="1"/>
      </right>
      <top style="hair">
        <color auto="1"/>
      </top>
      <bottom style="medium">
        <color auto="1"/>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diagonal/>
    </border>
    <border>
      <left style="thin">
        <color auto="1"/>
      </left>
      <right style="thin">
        <color auto="1"/>
      </right>
      <top style="medium">
        <color auto="1"/>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indexed="64"/>
      </left>
      <right/>
      <top style="hair">
        <color indexed="64"/>
      </top>
      <bottom style="hair">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thin">
        <color auto="1"/>
      </left>
      <right style="thin">
        <color auto="1"/>
      </right>
      <top/>
      <bottom style="hair">
        <color auto="1"/>
      </bottom>
      <diagonal/>
    </border>
    <border>
      <left/>
      <right/>
      <top/>
      <bottom style="hair">
        <color indexed="64"/>
      </bottom>
      <diagonal/>
    </border>
    <border>
      <left/>
      <right style="thin">
        <color indexed="64"/>
      </right>
      <top/>
      <bottom style="hair">
        <color indexed="64"/>
      </bottom>
      <diagonal/>
    </border>
    <border>
      <left style="thin">
        <color auto="1"/>
      </left>
      <right/>
      <top/>
      <bottom style="hair">
        <color auto="1"/>
      </bottom>
      <diagonal/>
    </border>
    <border>
      <left style="hair">
        <color auto="1"/>
      </left>
      <right style="hair">
        <color auto="1"/>
      </right>
      <top style="hair">
        <color auto="1"/>
      </top>
      <bottom style="hair">
        <color auto="1"/>
      </bottom>
      <diagonal/>
    </border>
    <border>
      <left style="thin">
        <color auto="1"/>
      </left>
      <right/>
      <top style="medium">
        <color auto="1"/>
      </top>
      <bottom style="medium">
        <color auto="1"/>
      </bottom>
      <diagonal/>
    </border>
    <border>
      <left style="medium">
        <color indexed="64"/>
      </left>
      <right/>
      <top/>
      <bottom/>
      <diagonal/>
    </border>
    <border>
      <left style="thin">
        <color auto="1"/>
      </left>
      <right style="thin">
        <color auto="1"/>
      </right>
      <top/>
      <bottom/>
      <diagonal/>
    </border>
    <border>
      <left style="thin">
        <color auto="1"/>
      </left>
      <right/>
      <top/>
      <bottom/>
      <diagonal/>
    </border>
    <border>
      <left/>
      <right style="medium">
        <color indexed="64"/>
      </right>
      <top/>
      <bottom/>
      <diagonal/>
    </border>
    <border>
      <left/>
      <right style="medium">
        <color indexed="64"/>
      </right>
      <top style="medium">
        <color indexed="64"/>
      </top>
      <bottom style="hair">
        <color indexed="64"/>
      </bottom>
      <diagonal/>
    </border>
    <border>
      <left style="thin">
        <color auto="1"/>
      </left>
      <right/>
      <top style="hair">
        <color auto="1"/>
      </top>
      <bottom style="hair">
        <color auto="1"/>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auto="1"/>
      </top>
      <bottom style="hair">
        <color auto="1"/>
      </bottom>
      <diagonal/>
    </border>
    <border>
      <left/>
      <right style="medium">
        <color indexed="64"/>
      </right>
      <top style="hair">
        <color indexed="64"/>
      </top>
      <bottom style="thin">
        <color indexed="64"/>
      </bottom>
      <diagonal/>
    </border>
    <border>
      <left style="medium">
        <color indexed="64"/>
      </left>
      <right style="thin">
        <color auto="1"/>
      </right>
      <top style="medium">
        <color indexed="64"/>
      </top>
      <bottom/>
      <diagonal/>
    </border>
    <border>
      <left style="thin">
        <color auto="1"/>
      </left>
      <right style="medium">
        <color indexed="64"/>
      </right>
      <top style="medium">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style="thin">
        <color auto="1"/>
      </left>
      <right/>
      <top/>
      <bottom style="medium">
        <color indexed="64"/>
      </bottom>
      <diagonal/>
    </border>
    <border>
      <left style="medium">
        <color indexed="64"/>
      </left>
      <right style="thin">
        <color auto="1"/>
      </right>
      <top/>
      <bottom style="hair">
        <color auto="1"/>
      </bottom>
      <diagonal/>
    </border>
    <border>
      <left style="medium">
        <color indexed="64"/>
      </left>
      <right style="thin">
        <color auto="1"/>
      </right>
      <top style="hair">
        <color auto="1"/>
      </top>
      <bottom style="hair">
        <color auto="1"/>
      </bottom>
      <diagonal/>
    </border>
    <border>
      <left style="medium">
        <color indexed="64"/>
      </left>
      <right style="thin">
        <color auto="1"/>
      </right>
      <top style="medium">
        <color auto="1"/>
      </top>
      <bottom style="hair">
        <color auto="1"/>
      </bottom>
      <diagonal/>
    </border>
    <border>
      <left style="medium">
        <color indexed="64"/>
      </left>
      <right style="thin">
        <color auto="1"/>
      </right>
      <top style="hair">
        <color auto="1"/>
      </top>
      <bottom style="medium">
        <color auto="1"/>
      </bottom>
      <diagonal/>
    </border>
    <border>
      <left style="medium">
        <color indexed="64"/>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diagonal/>
    </border>
    <border>
      <left style="medium">
        <color indexed="64"/>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indexed="64"/>
      </right>
      <top style="thin">
        <color auto="1"/>
      </top>
      <bottom style="thick">
        <color auto="1"/>
      </bottom>
      <diagonal/>
    </border>
    <border>
      <left style="medium">
        <color indexed="64"/>
      </left>
      <right style="thin">
        <color auto="1"/>
      </right>
      <top style="thick">
        <color auto="1"/>
      </top>
      <bottom style="medium">
        <color indexed="64"/>
      </bottom>
      <diagonal/>
    </border>
    <border>
      <left style="thin">
        <color auto="1"/>
      </left>
      <right style="thin">
        <color auto="1"/>
      </right>
      <top style="thick">
        <color auto="1"/>
      </top>
      <bottom style="medium">
        <color indexed="64"/>
      </bottom>
      <diagonal/>
    </border>
    <border>
      <left style="thin">
        <color auto="1"/>
      </left>
      <right style="medium">
        <color indexed="64"/>
      </right>
      <top style="thick">
        <color auto="1"/>
      </top>
      <bottom style="medium">
        <color indexed="64"/>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style="thin">
        <color auto="1"/>
      </left>
      <right/>
      <top style="thick">
        <color auto="1"/>
      </top>
      <bottom style="medium">
        <color indexed="64"/>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indexed="64"/>
      </right>
      <top style="hair">
        <color auto="1"/>
      </top>
      <bottom style="medium">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medium">
        <color indexed="64"/>
      </right>
      <top style="medium">
        <color indexed="64"/>
      </top>
      <bottom style="hair">
        <color indexed="64"/>
      </bottom>
      <diagonal/>
    </border>
    <border>
      <left style="thin">
        <color auto="1"/>
      </left>
      <right/>
      <top style="hair">
        <color auto="1"/>
      </top>
      <bottom/>
      <diagonal/>
    </border>
    <border>
      <left/>
      <right style="medium">
        <color indexed="64"/>
      </right>
      <top style="hair">
        <color auto="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5">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4" fillId="7" borderId="3" xfId="0" applyFont="1" applyFill="1" applyBorder="1"/>
    <xf numFmtId="0" fontId="6" fillId="0" borderId="0" xfId="0" applyFont="1"/>
    <xf numFmtId="0" fontId="3" fillId="0" borderId="5" xfId="0" applyFont="1" applyBorder="1"/>
    <xf numFmtId="0" fontId="3" fillId="0" borderId="6" xfId="0" applyFont="1" applyBorder="1" applyAlignment="1">
      <alignment horizontal="center"/>
    </xf>
    <xf numFmtId="0" fontId="3" fillId="0" borderId="7" xfId="0" applyFont="1" applyBorder="1"/>
    <xf numFmtId="0" fontId="3" fillId="0" borderId="7" xfId="0" applyFont="1" applyBorder="1" applyAlignment="1">
      <alignment horizontal="center"/>
    </xf>
    <xf numFmtId="0" fontId="3" fillId="0" borderId="10" xfId="0" applyFont="1" applyBorder="1"/>
    <xf numFmtId="0" fontId="3" fillId="0" borderId="11" xfId="0" applyFont="1" applyBorder="1" applyAlignment="1">
      <alignment horizontal="center"/>
    </xf>
    <xf numFmtId="0" fontId="3" fillId="0" borderId="12" xfId="0" applyFont="1" applyBorder="1"/>
    <xf numFmtId="0" fontId="3" fillId="0" borderId="12" xfId="0" applyFont="1" applyBorder="1" applyAlignment="1">
      <alignment horizontal="center"/>
    </xf>
    <xf numFmtId="0" fontId="6" fillId="7" borderId="15" xfId="0" applyFont="1" applyFill="1" applyBorder="1"/>
    <xf numFmtId="0" fontId="6" fillId="7" borderId="16" xfId="0" applyFont="1" applyFill="1" applyBorder="1" applyAlignment="1">
      <alignment horizontal="center"/>
    </xf>
    <xf numFmtId="0" fontId="6" fillId="7" borderId="17" xfId="0" applyFont="1" applyFill="1" applyBorder="1"/>
    <xf numFmtId="0" fontId="6" fillId="7" borderId="17" xfId="0" applyFont="1" applyFill="1" applyBorder="1" applyAlignment="1">
      <alignment horizontal="center"/>
    </xf>
    <xf numFmtId="0" fontId="7" fillId="0" borderId="20" xfId="0" applyFont="1" applyBorder="1"/>
    <xf numFmtId="0" fontId="7" fillId="0" borderId="21" xfId="0" applyFont="1" applyBorder="1" applyAlignment="1">
      <alignment horizontal="center"/>
    </xf>
    <xf numFmtId="0" fontId="7" fillId="0" borderId="22" xfId="0" applyFont="1" applyBorder="1"/>
    <xf numFmtId="0" fontId="7" fillId="0" borderId="22" xfId="0" applyFont="1" applyBorder="1" applyAlignment="1">
      <alignment horizontal="center"/>
    </xf>
    <xf numFmtId="0" fontId="7" fillId="0" borderId="0" xfId="0" applyFont="1"/>
    <xf numFmtId="0" fontId="7" fillId="0" borderId="24" xfId="0" applyFont="1" applyBorder="1"/>
    <xf numFmtId="0" fontId="7" fillId="0" borderId="25" xfId="0" applyFont="1" applyBorder="1" applyAlignment="1">
      <alignment horizontal="center"/>
    </xf>
    <xf numFmtId="0" fontId="7" fillId="0" borderId="26" xfId="0" applyFont="1" applyBorder="1"/>
    <xf numFmtId="0" fontId="7" fillId="0" borderId="26" xfId="0" applyFont="1" applyBorder="1" applyAlignment="1">
      <alignment horizontal="center"/>
    </xf>
    <xf numFmtId="0" fontId="7" fillId="0" borderId="28" xfId="0" applyFont="1" applyBorder="1"/>
    <xf numFmtId="0" fontId="7" fillId="0" borderId="29" xfId="0" applyFont="1" applyBorder="1" applyAlignment="1">
      <alignment horizontal="center"/>
    </xf>
    <xf numFmtId="0" fontId="7" fillId="0" borderId="30" xfId="0" applyFont="1" applyBorder="1"/>
    <xf numFmtId="0" fontId="7" fillId="0" borderId="30" xfId="0" applyFont="1" applyBorder="1" applyAlignment="1">
      <alignment horizontal="center"/>
    </xf>
    <xf numFmtId="0" fontId="7" fillId="0" borderId="32" xfId="0" applyFont="1" applyBorder="1"/>
    <xf numFmtId="0" fontId="7" fillId="0" borderId="33" xfId="0" applyFont="1" applyBorder="1" applyAlignment="1">
      <alignment horizontal="center"/>
    </xf>
    <xf numFmtId="0" fontId="7" fillId="0" borderId="34" xfId="0" applyFont="1" applyBorder="1"/>
    <xf numFmtId="0" fontId="7" fillId="0" borderId="34" xfId="0" applyFont="1" applyBorder="1" applyAlignment="1">
      <alignment horizontal="center"/>
    </xf>
    <xf numFmtId="0" fontId="7" fillId="0" borderId="10" xfId="0" applyFont="1" applyBorder="1"/>
    <xf numFmtId="0" fontId="7" fillId="0" borderId="11" xfId="0" applyFont="1" applyBorder="1" applyAlignment="1">
      <alignment horizontal="center"/>
    </xf>
    <xf numFmtId="0" fontId="7" fillId="0" borderId="12" xfId="0" applyFont="1" applyBorder="1"/>
    <xf numFmtId="0" fontId="7" fillId="0" borderId="12" xfId="0" applyFont="1" applyBorder="1" applyAlignment="1">
      <alignment horizontal="center"/>
    </xf>
    <xf numFmtId="43" fontId="8" fillId="0" borderId="0" xfId="1" applyFont="1" applyAlignment="1">
      <alignment horizontal="center"/>
    </xf>
    <xf numFmtId="0" fontId="6" fillId="0" borderId="1" xfId="0" applyFont="1" applyBorder="1" applyAlignment="1">
      <alignment vertical="center"/>
    </xf>
    <xf numFmtId="0" fontId="6" fillId="0" borderId="2" xfId="0" applyFont="1" applyBorder="1" applyAlignment="1">
      <alignment horizontal="center" vertical="center"/>
    </xf>
    <xf numFmtId="43" fontId="9" fillId="0" borderId="3" xfId="1" applyFont="1" applyFill="1" applyBorder="1" applyAlignment="1">
      <alignment horizontal="center" vertical="center"/>
    </xf>
    <xf numFmtId="0" fontId="6" fillId="0" borderId="38" xfId="0" applyFont="1" applyBorder="1" applyAlignment="1">
      <alignment horizontal="center" vertical="center" wrapText="1"/>
    </xf>
    <xf numFmtId="43" fontId="6" fillId="0" borderId="1" xfId="1" applyFont="1" applyBorder="1" applyAlignment="1">
      <alignment horizontal="center" vertical="center"/>
    </xf>
    <xf numFmtId="43" fontId="6" fillId="0" borderId="4" xfId="1" applyFont="1" applyBorder="1" applyAlignment="1">
      <alignment horizontal="center" vertical="center"/>
    </xf>
    <xf numFmtId="43" fontId="6" fillId="0" borderId="3" xfId="1" applyFont="1" applyBorder="1" applyAlignment="1">
      <alignment horizontal="center" vertical="center"/>
    </xf>
    <xf numFmtId="0" fontId="6" fillId="0" borderId="0" xfId="0" applyFont="1" applyAlignment="1">
      <alignment vertical="center"/>
    </xf>
    <xf numFmtId="43" fontId="10" fillId="8" borderId="39" xfId="1" applyFont="1" applyFill="1" applyBorder="1"/>
    <xf numFmtId="0" fontId="3" fillId="8" borderId="40" xfId="0" applyFont="1" applyFill="1" applyBorder="1" applyAlignment="1">
      <alignment horizontal="center"/>
    </xf>
    <xf numFmtId="17" fontId="8" fillId="8" borderId="0" xfId="1" applyNumberFormat="1" applyFont="1" applyFill="1" applyBorder="1" applyAlignment="1">
      <alignment horizontal="center"/>
    </xf>
    <xf numFmtId="164" fontId="8" fillId="8" borderId="41" xfId="1" applyNumberFormat="1" applyFont="1" applyFill="1" applyBorder="1" applyAlignment="1">
      <alignment horizontal="center"/>
    </xf>
    <xf numFmtId="43" fontId="11" fillId="8" borderId="39" xfId="1" applyFont="1" applyFill="1" applyBorder="1"/>
    <xf numFmtId="43" fontId="11" fillId="8" borderId="42" xfId="1" applyFont="1" applyFill="1" applyBorder="1"/>
    <xf numFmtId="43" fontId="11" fillId="5" borderId="0" xfId="1" applyFont="1" applyFill="1" applyBorder="1"/>
    <xf numFmtId="43" fontId="10" fillId="0" borderId="5" xfId="1" applyFont="1" applyFill="1" applyBorder="1"/>
    <xf numFmtId="43" fontId="10" fillId="0" borderId="6" xfId="1" applyFont="1" applyFill="1" applyBorder="1" applyAlignment="1">
      <alignment horizontal="center"/>
    </xf>
    <xf numFmtId="43" fontId="12" fillId="0" borderId="7" xfId="1" applyFont="1" applyFill="1" applyBorder="1" applyAlignment="1">
      <alignment horizontal="center"/>
    </xf>
    <xf numFmtId="43" fontId="8" fillId="0" borderId="9" xfId="1" applyFont="1" applyBorder="1" applyAlignment="1">
      <alignment horizontal="center"/>
    </xf>
    <xf numFmtId="43" fontId="11" fillId="0" borderId="5" xfId="1" applyFont="1" applyBorder="1"/>
    <xf numFmtId="43" fontId="11" fillId="0" borderId="43" xfId="1" applyFont="1" applyBorder="1"/>
    <xf numFmtId="43" fontId="11" fillId="0" borderId="7" xfId="1" applyFont="1" applyBorder="1"/>
    <xf numFmtId="43" fontId="10" fillId="0" borderId="24" xfId="1" applyFont="1" applyFill="1" applyBorder="1"/>
    <xf numFmtId="43" fontId="10" fillId="0" borderId="25" xfId="1" applyFont="1" applyFill="1" applyBorder="1" applyAlignment="1">
      <alignment horizontal="center"/>
    </xf>
    <xf numFmtId="43" fontId="12" fillId="0" borderId="26" xfId="1" applyFont="1" applyFill="1" applyBorder="1" applyAlignment="1">
      <alignment horizontal="center"/>
    </xf>
    <xf numFmtId="43" fontId="8" fillId="0" borderId="44" xfId="1" applyFont="1" applyBorder="1" applyAlignment="1">
      <alignment horizontal="center"/>
    </xf>
    <xf numFmtId="43" fontId="11" fillId="0" borderId="24" xfId="1" applyFont="1" applyBorder="1"/>
    <xf numFmtId="43" fontId="11" fillId="0" borderId="45" xfId="1" applyFont="1" applyBorder="1"/>
    <xf numFmtId="43" fontId="11" fillId="0" borderId="26" xfId="1" applyFont="1" applyBorder="1"/>
    <xf numFmtId="43" fontId="8" fillId="0" borderId="44" xfId="1" applyFont="1" applyFill="1" applyBorder="1" applyAlignment="1">
      <alignment horizontal="center"/>
    </xf>
    <xf numFmtId="43" fontId="11" fillId="0" borderId="24" xfId="1" applyFont="1" applyFill="1" applyBorder="1"/>
    <xf numFmtId="43" fontId="11" fillId="0" borderId="45" xfId="1" applyFont="1" applyFill="1" applyBorder="1"/>
    <xf numFmtId="43" fontId="11" fillId="3" borderId="24" xfId="1" applyFont="1" applyFill="1" applyBorder="1"/>
    <xf numFmtId="43" fontId="11" fillId="3" borderId="45" xfId="1" applyFont="1" applyFill="1" applyBorder="1"/>
    <xf numFmtId="43" fontId="3" fillId="3" borderId="24" xfId="1" applyFont="1" applyFill="1" applyBorder="1"/>
    <xf numFmtId="43" fontId="3" fillId="3" borderId="45" xfId="1" applyFont="1" applyFill="1" applyBorder="1"/>
    <xf numFmtId="43" fontId="10" fillId="0" borderId="10" xfId="1" applyFont="1" applyFill="1" applyBorder="1"/>
    <xf numFmtId="43" fontId="10" fillId="0" borderId="11" xfId="1" applyFont="1" applyFill="1" applyBorder="1" applyAlignment="1">
      <alignment horizontal="center"/>
    </xf>
    <xf numFmtId="43" fontId="12" fillId="0" borderId="12" xfId="1" applyFont="1" applyFill="1" applyBorder="1" applyAlignment="1">
      <alignment horizontal="center"/>
    </xf>
    <xf numFmtId="43" fontId="8" fillId="0" borderId="14" xfId="1" applyFont="1" applyFill="1" applyBorder="1" applyAlignment="1">
      <alignment horizontal="center"/>
    </xf>
    <xf numFmtId="43" fontId="11" fillId="0" borderId="10" xfId="1" applyFont="1" applyFill="1" applyBorder="1"/>
    <xf numFmtId="43" fontId="11" fillId="0" borderId="46" xfId="1" applyFont="1" applyFill="1" applyBorder="1"/>
    <xf numFmtId="43" fontId="3" fillId="3" borderId="10" xfId="1" applyFont="1" applyFill="1" applyBorder="1"/>
    <xf numFmtId="43" fontId="3" fillId="3" borderId="46" xfId="1" applyFont="1" applyFill="1" applyBorder="1"/>
    <xf numFmtId="0" fontId="6" fillId="0" borderId="1" xfId="0" applyFont="1" applyBorder="1"/>
    <xf numFmtId="0" fontId="6" fillId="0" borderId="3" xfId="0" applyFont="1" applyBorder="1" applyAlignment="1">
      <alignment horizontal="center"/>
    </xf>
    <xf numFmtId="0" fontId="6" fillId="0" borderId="3" xfId="0" applyFont="1" applyBorder="1"/>
    <xf numFmtId="0" fontId="6" fillId="0" borderId="38" xfId="0" applyFont="1" applyBorder="1" applyAlignment="1">
      <alignment horizontal="center"/>
    </xf>
    <xf numFmtId="43" fontId="6" fillId="0" borderId="4" xfId="0" applyNumberFormat="1" applyFont="1" applyBorder="1"/>
    <xf numFmtId="0" fontId="6" fillId="0" borderId="47" xfId="0" applyFont="1" applyBorder="1"/>
    <xf numFmtId="0" fontId="6" fillId="0" borderId="47" xfId="0" applyFont="1" applyBorder="1" applyAlignment="1">
      <alignment horizontal="center"/>
    </xf>
    <xf numFmtId="43" fontId="6" fillId="0" borderId="47" xfId="0" applyNumberFormat="1" applyFont="1" applyBorder="1"/>
    <xf numFmtId="0" fontId="6" fillId="6" borderId="48" xfId="0" applyFont="1" applyFill="1" applyBorder="1"/>
    <xf numFmtId="0" fontId="6" fillId="6" borderId="49" xfId="0" applyFont="1" applyFill="1" applyBorder="1" applyAlignment="1">
      <alignment horizontal="center"/>
    </xf>
    <xf numFmtId="0" fontId="6" fillId="6" borderId="49" xfId="0" applyFont="1" applyFill="1" applyBorder="1"/>
    <xf numFmtId="43" fontId="3" fillId="6" borderId="48" xfId="1" applyFont="1" applyFill="1" applyBorder="1"/>
    <xf numFmtId="43" fontId="6" fillId="6" borderId="50" xfId="0" applyNumberFormat="1" applyFont="1" applyFill="1" applyBorder="1"/>
    <xf numFmtId="43" fontId="6" fillId="6" borderId="49" xfId="1" applyFont="1" applyFill="1" applyBorder="1"/>
    <xf numFmtId="0" fontId="3" fillId="6" borderId="0" xfId="0" applyFont="1" applyFill="1"/>
    <xf numFmtId="0" fontId="11" fillId="6" borderId="32" xfId="0" applyFont="1" applyFill="1" applyBorder="1"/>
    <xf numFmtId="0" fontId="11" fillId="6" borderId="34" xfId="0" applyFont="1" applyFill="1" applyBorder="1" applyAlignment="1">
      <alignment horizontal="center"/>
    </xf>
    <xf numFmtId="0" fontId="11" fillId="6" borderId="34" xfId="0" applyFont="1" applyFill="1" applyBorder="1"/>
    <xf numFmtId="43" fontId="11" fillId="6" borderId="34" xfId="0" applyNumberFormat="1" applyFont="1" applyFill="1" applyBorder="1" applyAlignment="1">
      <alignment horizontal="center"/>
    </xf>
    <xf numFmtId="9" fontId="11" fillId="6" borderId="32" xfId="3" applyFont="1" applyFill="1" applyBorder="1"/>
    <xf numFmtId="43" fontId="11" fillId="6" borderId="51" xfId="0" applyNumberFormat="1" applyFont="1" applyFill="1" applyBorder="1"/>
    <xf numFmtId="0" fontId="11" fillId="6" borderId="0" xfId="0" applyFont="1" applyFill="1"/>
    <xf numFmtId="0" fontId="11" fillId="6" borderId="10" xfId="0" applyFont="1" applyFill="1" applyBorder="1"/>
    <xf numFmtId="0" fontId="11" fillId="6" borderId="12" xfId="0" applyFont="1" applyFill="1" applyBorder="1" applyAlignment="1">
      <alignment horizontal="center"/>
    </xf>
    <xf numFmtId="0" fontId="11" fillId="6" borderId="12" xfId="0" applyFont="1" applyFill="1" applyBorder="1"/>
    <xf numFmtId="9" fontId="11" fillId="6" borderId="10" xfId="3" applyFont="1" applyFill="1" applyBorder="1"/>
    <xf numFmtId="43" fontId="11" fillId="6" borderId="46" xfId="0" applyNumberFormat="1" applyFont="1" applyFill="1" applyBorder="1"/>
    <xf numFmtId="0" fontId="6" fillId="10" borderId="5" xfId="0" applyFont="1" applyFill="1" applyBorder="1"/>
    <xf numFmtId="0" fontId="6" fillId="10" borderId="7" xfId="0" applyFont="1" applyFill="1" applyBorder="1" applyAlignment="1">
      <alignment horizontal="center"/>
    </xf>
    <xf numFmtId="0" fontId="6" fillId="10" borderId="7" xfId="0" applyFont="1" applyFill="1" applyBorder="1"/>
    <xf numFmtId="43" fontId="6" fillId="10" borderId="7" xfId="1" applyFont="1" applyFill="1" applyBorder="1"/>
    <xf numFmtId="43" fontId="6" fillId="10" borderId="43" xfId="1" applyFont="1" applyFill="1" applyBorder="1"/>
    <xf numFmtId="43" fontId="6" fillId="10" borderId="5" xfId="1" applyFont="1" applyFill="1" applyBorder="1"/>
    <xf numFmtId="43" fontId="6" fillId="0" borderId="5" xfId="1" applyFont="1" applyBorder="1"/>
    <xf numFmtId="43" fontId="6" fillId="0" borderId="43" xfId="1" applyFont="1" applyBorder="1"/>
    <xf numFmtId="9" fontId="14" fillId="9" borderId="32" xfId="0" applyNumberFormat="1" applyFont="1" applyFill="1" applyBorder="1"/>
    <xf numFmtId="9" fontId="14" fillId="9" borderId="34" xfId="0" applyNumberFormat="1" applyFont="1" applyFill="1" applyBorder="1" applyAlignment="1">
      <alignment horizontal="center"/>
    </xf>
    <xf numFmtId="0" fontId="14" fillId="9" borderId="34" xfId="0" applyFont="1" applyFill="1" applyBorder="1"/>
    <xf numFmtId="43" fontId="14" fillId="9" borderId="34" xfId="0" applyNumberFormat="1" applyFont="1" applyFill="1" applyBorder="1" applyAlignment="1">
      <alignment horizontal="center"/>
    </xf>
    <xf numFmtId="43" fontId="14" fillId="9" borderId="34" xfId="1" applyFont="1" applyFill="1" applyBorder="1"/>
    <xf numFmtId="43" fontId="14" fillId="9" borderId="51" xfId="1" applyFont="1" applyFill="1" applyBorder="1"/>
    <xf numFmtId="43" fontId="14" fillId="9" borderId="32" xfId="1" applyFont="1" applyFill="1" applyBorder="1"/>
    <xf numFmtId="43" fontId="6" fillId="0" borderId="32" xfId="1" applyFont="1" applyBorder="1"/>
    <xf numFmtId="43" fontId="6" fillId="0" borderId="51" xfId="1" applyFont="1" applyBorder="1"/>
    <xf numFmtId="0" fontId="14" fillId="9" borderId="32" xfId="0" applyFont="1" applyFill="1" applyBorder="1"/>
    <xf numFmtId="0" fontId="14" fillId="9" borderId="34" xfId="0" applyFont="1" applyFill="1" applyBorder="1" applyAlignment="1">
      <alignment horizontal="center"/>
    </xf>
    <xf numFmtId="0" fontId="6" fillId="10" borderId="32" xfId="0" applyFont="1" applyFill="1" applyBorder="1"/>
    <xf numFmtId="9" fontId="6" fillId="10" borderId="34" xfId="0" applyNumberFormat="1" applyFont="1" applyFill="1" applyBorder="1" applyAlignment="1">
      <alignment horizontal="center"/>
    </xf>
    <xf numFmtId="0" fontId="6" fillId="10" borderId="34" xfId="0" applyFont="1" applyFill="1" applyBorder="1"/>
    <xf numFmtId="0" fontId="6" fillId="10" borderId="34" xfId="0" applyFont="1" applyFill="1" applyBorder="1" applyAlignment="1">
      <alignment horizontal="center"/>
    </xf>
    <xf numFmtId="43" fontId="6" fillId="10" borderId="34" xfId="1" applyFont="1" applyFill="1" applyBorder="1"/>
    <xf numFmtId="43" fontId="6" fillId="10" borderId="51" xfId="1" applyFont="1" applyFill="1" applyBorder="1"/>
    <xf numFmtId="43" fontId="6" fillId="10" borderId="32" xfId="1" applyFont="1" applyFill="1" applyBorder="1"/>
    <xf numFmtId="0" fontId="4" fillId="7" borderId="32" xfId="0" applyFont="1" applyFill="1" applyBorder="1"/>
    <xf numFmtId="0" fontId="4" fillId="7" borderId="34" xfId="0" applyFont="1" applyFill="1" applyBorder="1" applyAlignment="1">
      <alignment horizontal="center"/>
    </xf>
    <xf numFmtId="0" fontId="4" fillId="7" borderId="34" xfId="0" applyFont="1" applyFill="1" applyBorder="1"/>
    <xf numFmtId="43" fontId="4" fillId="7" borderId="34" xfId="1" applyFont="1" applyFill="1" applyBorder="1"/>
    <xf numFmtId="43" fontId="4" fillId="7" borderId="51" xfId="1" applyFont="1" applyFill="1" applyBorder="1"/>
    <xf numFmtId="43" fontId="4" fillId="7" borderId="32" xfId="1" applyFont="1" applyFill="1" applyBorder="1"/>
    <xf numFmtId="0" fontId="15" fillId="0" borderId="0" xfId="0" applyFont="1"/>
    <xf numFmtId="0" fontId="15" fillId="0" borderId="0" xfId="0" applyFont="1" applyAlignment="1">
      <alignment horizontal="center"/>
    </xf>
    <xf numFmtId="43" fontId="15" fillId="0" borderId="0" xfId="1" applyFont="1"/>
    <xf numFmtId="43" fontId="10" fillId="0" borderId="32" xfId="1" applyFont="1" applyFill="1" applyBorder="1"/>
    <xf numFmtId="43" fontId="10" fillId="0" borderId="33" xfId="1" applyFont="1" applyFill="1" applyBorder="1" applyAlignment="1">
      <alignment horizontal="center"/>
    </xf>
    <xf numFmtId="43" fontId="12" fillId="0" borderId="34" xfId="1" applyFont="1" applyFill="1" applyBorder="1" applyAlignment="1">
      <alignment horizontal="center"/>
    </xf>
    <xf numFmtId="43" fontId="8" fillId="0" borderId="36" xfId="1" applyFont="1" applyBorder="1" applyAlignment="1">
      <alignment horizontal="center"/>
    </xf>
    <xf numFmtId="1" fontId="3" fillId="0" borderId="32" xfId="1" applyNumberFormat="1" applyFont="1" applyBorder="1" applyAlignment="1">
      <alignment horizontal="center"/>
    </xf>
    <xf numFmtId="43" fontId="3" fillId="0" borderId="51" xfId="1" applyFont="1" applyBorder="1"/>
    <xf numFmtId="43" fontId="3" fillId="0" borderId="34" xfId="1" applyFont="1" applyBorder="1"/>
    <xf numFmtId="43" fontId="3" fillId="0" borderId="26" xfId="1" applyFont="1" applyBorder="1"/>
    <xf numFmtId="0" fontId="16" fillId="0" borderId="26" xfId="0" applyFont="1" applyBorder="1" applyAlignment="1">
      <alignment horizontal="center"/>
    </xf>
    <xf numFmtId="0" fontId="16" fillId="0" borderId="12" xfId="0" applyFont="1" applyBorder="1" applyAlignment="1">
      <alignment horizontal="center"/>
    </xf>
    <xf numFmtId="43" fontId="8" fillId="0" borderId="14" xfId="1" applyFont="1" applyBorder="1" applyAlignment="1">
      <alignment horizontal="center"/>
    </xf>
    <xf numFmtId="43" fontId="3" fillId="0" borderId="10" xfId="1" applyFont="1" applyBorder="1"/>
    <xf numFmtId="43" fontId="3" fillId="0" borderId="46" xfId="1" applyFont="1" applyBorder="1"/>
    <xf numFmtId="0" fontId="3" fillId="3" borderId="5" xfId="0" applyFont="1" applyFill="1" applyBorder="1"/>
    <xf numFmtId="0" fontId="3" fillId="3" borderId="6" xfId="0" applyFont="1" applyFill="1" applyBorder="1" applyAlignment="1">
      <alignment horizontal="center"/>
    </xf>
    <xf numFmtId="0" fontId="3" fillId="3" borderId="7" xfId="0" applyFont="1" applyFill="1" applyBorder="1"/>
    <xf numFmtId="0" fontId="3" fillId="3" borderId="7" xfId="0" applyFont="1" applyFill="1" applyBorder="1" applyAlignment="1">
      <alignment horizontal="center"/>
    </xf>
    <xf numFmtId="0" fontId="3" fillId="3" borderId="10" xfId="0" applyFont="1" applyFill="1" applyBorder="1"/>
    <xf numFmtId="0" fontId="3" fillId="3" borderId="11" xfId="0" applyFont="1" applyFill="1" applyBorder="1" applyAlignment="1">
      <alignment horizontal="center"/>
    </xf>
    <xf numFmtId="0" fontId="3" fillId="3" borderId="12" xfId="0" applyFont="1" applyFill="1" applyBorder="1"/>
    <xf numFmtId="0" fontId="3" fillId="3" borderId="12" xfId="0" applyFont="1" applyFill="1" applyBorder="1" applyAlignment="1">
      <alignment horizontal="center"/>
    </xf>
    <xf numFmtId="0" fontId="6" fillId="11" borderId="15" xfId="0" applyFont="1" applyFill="1" applyBorder="1"/>
    <xf numFmtId="0" fontId="6" fillId="11" borderId="16" xfId="0" applyFont="1" applyFill="1" applyBorder="1" applyAlignment="1">
      <alignment horizontal="center"/>
    </xf>
    <xf numFmtId="0" fontId="6" fillId="11" borderId="17" xfId="0" applyFont="1" applyFill="1" applyBorder="1"/>
    <xf numFmtId="0" fontId="6" fillId="11" borderId="17" xfId="0" applyFont="1" applyFill="1" applyBorder="1" applyAlignment="1">
      <alignment horizontal="center"/>
    </xf>
    <xf numFmtId="43" fontId="11" fillId="3" borderId="10" xfId="1" applyFont="1" applyFill="1" applyBorder="1"/>
    <xf numFmtId="43" fontId="11" fillId="3" borderId="46" xfId="1" applyFont="1" applyFill="1" applyBorder="1"/>
    <xf numFmtId="0" fontId="6" fillId="0" borderId="17" xfId="0" applyFont="1" applyBorder="1"/>
    <xf numFmtId="0" fontId="6" fillId="0" borderId="17" xfId="0" applyFont="1" applyBorder="1" applyAlignment="1">
      <alignment horizontal="center"/>
    </xf>
    <xf numFmtId="43" fontId="6" fillId="0" borderId="17" xfId="0" applyNumberFormat="1" applyFont="1" applyBorder="1"/>
    <xf numFmtId="0" fontId="4" fillId="12" borderId="10" xfId="0" applyFont="1" applyFill="1" applyBorder="1"/>
    <xf numFmtId="0" fontId="4" fillId="12" borderId="12" xfId="0" applyFont="1" applyFill="1" applyBorder="1" applyAlignment="1">
      <alignment horizontal="center"/>
    </xf>
    <xf numFmtId="0" fontId="4" fillId="12" borderId="12" xfId="0" applyFont="1" applyFill="1" applyBorder="1"/>
    <xf numFmtId="43" fontId="4" fillId="12" borderId="10" xfId="1" applyFont="1" applyFill="1" applyBorder="1"/>
    <xf numFmtId="43" fontId="4" fillId="12" borderId="46" xfId="1" applyFont="1" applyFill="1" applyBorder="1"/>
    <xf numFmtId="43" fontId="4" fillId="12" borderId="12" xfId="1" applyFont="1" applyFill="1" applyBorder="1"/>
    <xf numFmtId="43" fontId="17" fillId="4" borderId="10" xfId="1" applyFont="1" applyFill="1" applyBorder="1"/>
    <xf numFmtId="43" fontId="17" fillId="4" borderId="46" xfId="1" applyFont="1" applyFill="1" applyBorder="1"/>
    <xf numFmtId="0" fontId="14" fillId="0" borderId="0" xfId="0" applyFont="1"/>
    <xf numFmtId="0" fontId="14" fillId="0" borderId="0" xfId="0" applyFont="1" applyAlignment="1">
      <alignment horizontal="center"/>
    </xf>
    <xf numFmtId="43" fontId="14" fillId="0" borderId="0" xfId="1" applyFont="1"/>
    <xf numFmtId="0" fontId="18" fillId="7" borderId="1" xfId="0" applyFont="1" applyFill="1" applyBorder="1"/>
    <xf numFmtId="0" fontId="18" fillId="7" borderId="2" xfId="0" applyFont="1" applyFill="1" applyBorder="1" applyAlignment="1">
      <alignment horizontal="center"/>
    </xf>
    <xf numFmtId="0" fontId="18" fillId="12" borderId="1" xfId="0" applyFont="1" applyFill="1" applyBorder="1"/>
    <xf numFmtId="0" fontId="18" fillId="12" borderId="2" xfId="0" applyFont="1" applyFill="1" applyBorder="1" applyAlignment="1">
      <alignment horizontal="center"/>
    </xf>
    <xf numFmtId="0" fontId="4" fillId="12" borderId="3" xfId="0" applyFont="1" applyFill="1" applyBorder="1"/>
    <xf numFmtId="43" fontId="10" fillId="6" borderId="24" xfId="1" applyFont="1" applyFill="1" applyBorder="1"/>
    <xf numFmtId="43" fontId="10" fillId="6" borderId="25" xfId="1" applyFont="1" applyFill="1" applyBorder="1" applyAlignment="1">
      <alignment horizontal="center"/>
    </xf>
    <xf numFmtId="43" fontId="12" fillId="6" borderId="26" xfId="1" applyFont="1" applyFill="1" applyBorder="1" applyAlignment="1">
      <alignment horizontal="center"/>
    </xf>
    <xf numFmtId="43" fontId="8" fillId="6" borderId="44" xfId="1" applyFont="1" applyFill="1" applyBorder="1" applyAlignment="1">
      <alignment horizontal="center"/>
    </xf>
    <xf numFmtId="43" fontId="11" fillId="6" borderId="24" xfId="1" applyFont="1" applyFill="1" applyBorder="1"/>
    <xf numFmtId="43" fontId="11" fillId="6" borderId="45" xfId="1" applyFont="1" applyFill="1" applyBorder="1"/>
    <xf numFmtId="43" fontId="10" fillId="6" borderId="10" xfId="1" applyFont="1" applyFill="1" applyBorder="1"/>
    <xf numFmtId="43" fontId="10" fillId="6" borderId="11" xfId="1" applyFont="1" applyFill="1" applyBorder="1" applyAlignment="1">
      <alignment horizontal="center"/>
    </xf>
    <xf numFmtId="43" fontId="12" fillId="6" borderId="12" xfId="1" applyFont="1" applyFill="1" applyBorder="1" applyAlignment="1">
      <alignment horizontal="center"/>
    </xf>
    <xf numFmtId="43" fontId="8" fillId="6" borderId="14" xfId="1" applyFont="1" applyFill="1" applyBorder="1" applyAlignment="1">
      <alignment horizontal="center"/>
    </xf>
    <xf numFmtId="43" fontId="11" fillId="6" borderId="10" xfId="1" applyFont="1" applyFill="1" applyBorder="1"/>
    <xf numFmtId="43" fontId="11" fillId="6" borderId="46" xfId="1" applyFont="1" applyFill="1" applyBorder="1"/>
    <xf numFmtId="0" fontId="6" fillId="13" borderId="5" xfId="0" applyFont="1" applyFill="1" applyBorder="1"/>
    <xf numFmtId="0" fontId="6" fillId="13" borderId="7" xfId="0" applyFont="1" applyFill="1" applyBorder="1" applyAlignment="1">
      <alignment horizontal="center"/>
    </xf>
    <xf numFmtId="0" fontId="6" fillId="13" borderId="7" xfId="0" applyFont="1" applyFill="1" applyBorder="1"/>
    <xf numFmtId="43" fontId="6" fillId="13" borderId="5" xfId="1" applyFont="1" applyFill="1" applyBorder="1"/>
    <xf numFmtId="43" fontId="6" fillId="13" borderId="43" xfId="1" applyFont="1" applyFill="1" applyBorder="1"/>
    <xf numFmtId="43" fontId="6" fillId="13" borderId="7" xfId="1" applyFont="1" applyFill="1" applyBorder="1"/>
    <xf numFmtId="0" fontId="6" fillId="13" borderId="32" xfId="0" applyFont="1" applyFill="1" applyBorder="1"/>
    <xf numFmtId="9" fontId="6" fillId="13" borderId="34" xfId="0" applyNumberFormat="1" applyFont="1" applyFill="1" applyBorder="1" applyAlignment="1">
      <alignment horizontal="center"/>
    </xf>
    <xf numFmtId="0" fontId="6" fillId="13" borderId="34" xfId="0" applyFont="1" applyFill="1" applyBorder="1"/>
    <xf numFmtId="0" fontId="6" fillId="13" borderId="34" xfId="0" applyFont="1" applyFill="1" applyBorder="1" applyAlignment="1">
      <alignment horizontal="center"/>
    </xf>
    <xf numFmtId="43" fontId="6" fillId="13" borderId="32" xfId="1" applyFont="1" applyFill="1" applyBorder="1"/>
    <xf numFmtId="43" fontId="6" fillId="13" borderId="51" xfId="1" applyFont="1" applyFill="1" applyBorder="1"/>
    <xf numFmtId="43" fontId="6" fillId="13" borderId="34" xfId="1" applyFont="1" applyFill="1" applyBorder="1"/>
    <xf numFmtId="9" fontId="14" fillId="3" borderId="32" xfId="0" applyNumberFormat="1" applyFont="1" applyFill="1" applyBorder="1"/>
    <xf numFmtId="9" fontId="14" fillId="3" borderId="34" xfId="0" applyNumberFormat="1" applyFont="1" applyFill="1" applyBorder="1" applyAlignment="1">
      <alignment horizontal="center"/>
    </xf>
    <xf numFmtId="0" fontId="14" fillId="3" borderId="34" xfId="0" applyFont="1" applyFill="1" applyBorder="1"/>
    <xf numFmtId="43" fontId="14" fillId="3" borderId="34" xfId="0" applyNumberFormat="1" applyFont="1" applyFill="1" applyBorder="1" applyAlignment="1">
      <alignment horizontal="center"/>
    </xf>
    <xf numFmtId="43" fontId="14" fillId="3" borderId="32" xfId="1" applyFont="1" applyFill="1" applyBorder="1"/>
    <xf numFmtId="43" fontId="14" fillId="3" borderId="51" xfId="1" applyFont="1" applyFill="1" applyBorder="1"/>
    <xf numFmtId="43" fontId="14" fillId="3" borderId="34" xfId="1" applyFont="1" applyFill="1" applyBorder="1"/>
    <xf numFmtId="0" fontId="14" fillId="3" borderId="32" xfId="0" applyFont="1" applyFill="1" applyBorder="1"/>
    <xf numFmtId="0" fontId="14" fillId="3" borderId="34" xfId="0" applyFont="1" applyFill="1" applyBorder="1" applyAlignment="1">
      <alignment horizontal="center"/>
    </xf>
    <xf numFmtId="0" fontId="19" fillId="14" borderId="52" xfId="0" applyFont="1" applyFill="1" applyBorder="1"/>
    <xf numFmtId="49" fontId="21" fillId="15" borderId="56" xfId="0" applyNumberFormat="1" applyFont="1" applyFill="1" applyBorder="1" applyAlignment="1">
      <alignment horizontal="center" vertical="center"/>
    </xf>
    <xf numFmtId="49" fontId="21" fillId="0" borderId="61" xfId="0" applyNumberFormat="1" applyFont="1" applyBorder="1" applyAlignment="1">
      <alignment horizontal="center" vertical="center"/>
    </xf>
    <xf numFmtId="0" fontId="17" fillId="0" borderId="33" xfId="0" applyFont="1" applyBorder="1" applyAlignment="1">
      <alignment horizontal="center" vertical="center" wrapText="1"/>
    </xf>
    <xf numFmtId="0" fontId="2" fillId="0" borderId="33" xfId="0" applyFont="1" applyBorder="1" applyAlignment="1">
      <alignment horizontal="center" vertical="center"/>
    </xf>
    <xf numFmtId="49" fontId="21" fillId="0" borderId="62" xfId="0" applyNumberFormat="1" applyFont="1" applyBorder="1" applyAlignment="1">
      <alignment horizontal="center" vertical="center"/>
    </xf>
    <xf numFmtId="0" fontId="17" fillId="0" borderId="25" xfId="0" applyFont="1" applyBorder="1" applyAlignment="1">
      <alignment horizontal="center" vertical="center" wrapText="1"/>
    </xf>
    <xf numFmtId="0" fontId="2" fillId="0" borderId="25" xfId="0" applyFont="1" applyBorder="1" applyAlignment="1">
      <alignment horizontal="center" vertical="center"/>
    </xf>
    <xf numFmtId="0" fontId="17" fillId="0" borderId="11" xfId="0" applyFont="1" applyBorder="1" applyAlignment="1">
      <alignment horizontal="center" vertical="center" wrapText="1"/>
    </xf>
    <xf numFmtId="0" fontId="2" fillId="0" borderId="11" xfId="0" applyFont="1" applyBorder="1" applyAlignment="1">
      <alignment horizontal="center" vertical="center"/>
    </xf>
    <xf numFmtId="1" fontId="2" fillId="0" borderId="33" xfId="0" applyNumberFormat="1" applyFont="1" applyBorder="1" applyAlignment="1">
      <alignment horizontal="center" vertical="center"/>
    </xf>
    <xf numFmtId="1" fontId="2" fillId="0" borderId="25" xfId="0" applyNumberFormat="1" applyFont="1" applyBorder="1" applyAlignment="1">
      <alignment horizontal="center" vertical="center"/>
    </xf>
    <xf numFmtId="49" fontId="6" fillId="0" borderId="63"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64" xfId="0" applyNumberFormat="1" applyFont="1" applyBorder="1" applyAlignment="1">
      <alignment horizontal="center" vertical="center"/>
    </xf>
    <xf numFmtId="49" fontId="6" fillId="15" borderId="65" xfId="0" applyNumberFormat="1" applyFont="1" applyFill="1" applyBorder="1" applyAlignment="1">
      <alignment horizontal="center" vertical="center"/>
    </xf>
    <xf numFmtId="49" fontId="6" fillId="15" borderId="67" xfId="0" applyNumberFormat="1" applyFont="1" applyFill="1" applyBorder="1" applyAlignment="1">
      <alignment horizontal="center" vertical="center"/>
    </xf>
    <xf numFmtId="49" fontId="6" fillId="0" borderId="68" xfId="0" applyNumberFormat="1" applyFont="1" applyBorder="1" applyAlignment="1">
      <alignment horizontal="center" vertical="center"/>
    </xf>
    <xf numFmtId="49" fontId="6" fillId="0" borderId="70" xfId="0" applyNumberFormat="1" applyFont="1" applyBorder="1" applyAlignment="1">
      <alignment horizontal="center" vertical="center"/>
    </xf>
    <xf numFmtId="49" fontId="6" fillId="0" borderId="73" xfId="0" applyNumberFormat="1" applyFont="1" applyBorder="1" applyAlignment="1">
      <alignment horizontal="center" vertical="center"/>
    </xf>
    <xf numFmtId="49" fontId="3" fillId="0" borderId="76" xfId="0" applyNumberFormat="1" applyFont="1" applyBorder="1" applyAlignment="1">
      <alignment horizontal="center" vertical="center"/>
    </xf>
    <xf numFmtId="43" fontId="26" fillId="0" borderId="84" xfId="1" applyFont="1" applyBorder="1" applyAlignment="1">
      <alignment vertical="center"/>
    </xf>
    <xf numFmtId="43" fontId="26" fillId="0" borderId="86" xfId="1" applyFont="1" applyBorder="1" applyAlignment="1">
      <alignment vertical="center"/>
    </xf>
    <xf numFmtId="43" fontId="26" fillId="0" borderId="83" xfId="1" applyFont="1" applyBorder="1" applyAlignment="1">
      <alignment vertical="center"/>
    </xf>
    <xf numFmtId="43" fontId="26" fillId="0" borderId="91" xfId="1" applyFont="1" applyBorder="1" applyAlignment="1">
      <alignment vertical="center"/>
    </xf>
    <xf numFmtId="0" fontId="2" fillId="6" borderId="25" xfId="0" applyFont="1" applyFill="1" applyBorder="1" applyAlignment="1">
      <alignment horizontal="center" vertical="center"/>
    </xf>
    <xf numFmtId="43" fontId="26" fillId="6" borderId="84" xfId="1" applyFont="1" applyFill="1" applyBorder="1" applyAlignment="1">
      <alignment vertical="center"/>
    </xf>
    <xf numFmtId="0" fontId="11" fillId="0" borderId="0" xfId="0" applyFont="1"/>
    <xf numFmtId="2" fontId="32" fillId="0" borderId="6" xfId="0" applyNumberFormat="1" applyFont="1" applyBorder="1" applyAlignment="1">
      <alignment horizontal="center" vertical="center"/>
    </xf>
    <xf numFmtId="2" fontId="32" fillId="0" borderId="25" xfId="0" applyNumberFormat="1" applyFont="1" applyBorder="1" applyAlignment="1">
      <alignment horizontal="center" vertical="center"/>
    </xf>
    <xf numFmtId="2" fontId="32" fillId="0" borderId="11" xfId="0" applyNumberFormat="1" applyFont="1" applyBorder="1" applyAlignment="1">
      <alignment horizontal="center" vertical="center"/>
    </xf>
    <xf numFmtId="4" fontId="31" fillId="0" borderId="52" xfId="0" applyNumberFormat="1" applyFont="1" applyBorder="1" applyAlignment="1">
      <alignment horizontal="center" vertical="center" wrapText="1"/>
    </xf>
    <xf numFmtId="4" fontId="33" fillId="0" borderId="52" xfId="0" applyNumberFormat="1" applyFont="1" applyBorder="1" applyAlignment="1">
      <alignment horizontal="center" vertical="center" wrapText="1"/>
    </xf>
    <xf numFmtId="43" fontId="32" fillId="0" borderId="90" xfId="1" applyFont="1" applyBorder="1" applyAlignment="1">
      <alignment vertical="center"/>
    </xf>
    <xf numFmtId="43" fontId="32" fillId="0" borderId="7" xfId="1" applyFont="1" applyBorder="1" applyAlignment="1">
      <alignment vertical="center"/>
    </xf>
    <xf numFmtId="43" fontId="32" fillId="0" borderId="88" xfId="1" applyFont="1" applyBorder="1" applyAlignment="1">
      <alignment vertical="center"/>
    </xf>
    <xf numFmtId="43" fontId="32" fillId="0" borderId="26" xfId="1" applyFont="1" applyBorder="1" applyAlignment="1">
      <alignment vertical="center"/>
    </xf>
    <xf numFmtId="43" fontId="32" fillId="6" borderId="88" xfId="1" applyFont="1" applyFill="1" applyBorder="1" applyAlignment="1">
      <alignment vertical="center"/>
    </xf>
    <xf numFmtId="43" fontId="32" fillId="6" borderId="26" xfId="1" applyFont="1" applyFill="1" applyBorder="1" applyAlignment="1">
      <alignment vertical="center"/>
    </xf>
    <xf numFmtId="43" fontId="32" fillId="0" borderId="89" xfId="1" applyFont="1" applyBorder="1" applyAlignment="1">
      <alignment vertical="center"/>
    </xf>
    <xf numFmtId="43" fontId="32" fillId="0" borderId="12" xfId="1" applyFont="1" applyBorder="1" applyAlignment="1">
      <alignment vertical="center"/>
    </xf>
    <xf numFmtId="43" fontId="32" fillId="0" borderId="87" xfId="1" applyFont="1" applyBorder="1" applyAlignment="1">
      <alignment vertical="center"/>
    </xf>
    <xf numFmtId="43" fontId="32" fillId="0" borderId="82" xfId="1" applyFont="1" applyBorder="1" applyAlignment="1">
      <alignment vertical="center"/>
    </xf>
    <xf numFmtId="43" fontId="32" fillId="0" borderId="37" xfId="1" applyFont="1" applyBorder="1" applyAlignment="1">
      <alignment vertical="center"/>
    </xf>
    <xf numFmtId="43" fontId="32" fillId="0" borderId="85" xfId="1" applyFont="1" applyBorder="1" applyAlignment="1">
      <alignment vertical="center"/>
    </xf>
    <xf numFmtId="49" fontId="6" fillId="0" borderId="71" xfId="0" applyNumberFormat="1" applyFont="1" applyBorder="1" applyAlignment="1">
      <alignment horizontal="left" vertical="center" wrapText="1"/>
    </xf>
    <xf numFmtId="49" fontId="6" fillId="0" borderId="79" xfId="0" applyNumberFormat="1" applyFont="1" applyBorder="1" applyAlignment="1">
      <alignment horizontal="left" vertical="center" wrapText="1"/>
    </xf>
    <xf numFmtId="49" fontId="6" fillId="0" borderId="72" xfId="0" applyNumberFormat="1" applyFont="1" applyBorder="1" applyAlignment="1">
      <alignment horizontal="left" vertical="center" wrapText="1"/>
    </xf>
    <xf numFmtId="49" fontId="28" fillId="0" borderId="74" xfId="0" applyNumberFormat="1" applyFont="1" applyBorder="1" applyAlignment="1">
      <alignment horizontal="left" vertical="center" wrapText="1"/>
    </xf>
    <xf numFmtId="49" fontId="28" fillId="0" borderId="80" xfId="0" applyNumberFormat="1" applyFont="1" applyBorder="1" applyAlignment="1">
      <alignment horizontal="left" vertical="center" wrapText="1"/>
    </xf>
    <xf numFmtId="49" fontId="28" fillId="0" borderId="75" xfId="0" applyNumberFormat="1" applyFont="1" applyBorder="1" applyAlignment="1">
      <alignment horizontal="left" vertical="center" wrapText="1"/>
    </xf>
    <xf numFmtId="49" fontId="3" fillId="0" borderId="77" xfId="0" applyNumberFormat="1" applyFont="1" applyBorder="1" applyAlignment="1">
      <alignment horizontal="center" vertical="center" wrapText="1"/>
    </xf>
    <xf numFmtId="49" fontId="3" fillId="0" borderId="81" xfId="0" applyNumberFormat="1" applyFont="1" applyBorder="1" applyAlignment="1">
      <alignment horizontal="center" vertical="center" wrapText="1"/>
    </xf>
    <xf numFmtId="49" fontId="3" fillId="0" borderId="78" xfId="0" applyNumberFormat="1" applyFont="1" applyBorder="1" applyAlignment="1">
      <alignment horizontal="center" vertical="center" wrapText="1"/>
    </xf>
    <xf numFmtId="49" fontId="24" fillId="0" borderId="9" xfId="0" applyNumberFormat="1" applyFont="1" applyBorder="1" applyAlignment="1">
      <alignment horizontal="left" vertical="center" wrapText="1"/>
    </xf>
    <xf numFmtId="49" fontId="24" fillId="0" borderId="7" xfId="0" applyNumberFormat="1" applyFont="1" applyBorder="1" applyAlignment="1">
      <alignment horizontal="left" vertical="center" wrapText="1"/>
    </xf>
    <xf numFmtId="49" fontId="24" fillId="0" borderId="8" xfId="0" applyNumberFormat="1" applyFont="1" applyBorder="1" applyAlignment="1">
      <alignment horizontal="left" vertical="center" wrapText="1"/>
    </xf>
    <xf numFmtId="49" fontId="6" fillId="0" borderId="9"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24" fillId="0" borderId="14" xfId="0" applyNumberFormat="1" applyFont="1" applyBorder="1" applyAlignment="1">
      <alignment horizontal="left" vertical="center" wrapText="1"/>
    </xf>
    <xf numFmtId="49" fontId="24" fillId="0" borderId="12" xfId="0" applyNumberFormat="1" applyFont="1" applyBorder="1" applyAlignment="1">
      <alignment horizontal="left" vertical="center" wrapText="1"/>
    </xf>
    <xf numFmtId="49" fontId="24" fillId="0" borderId="13" xfId="0" applyNumberFormat="1" applyFont="1" applyBorder="1" applyAlignment="1">
      <alignment horizontal="left" vertical="center" wrapText="1"/>
    </xf>
    <xf numFmtId="4" fontId="21" fillId="0" borderId="14" xfId="0" applyNumberFormat="1" applyFont="1" applyBorder="1" applyAlignment="1">
      <alignment horizontal="center" vertical="center"/>
    </xf>
    <xf numFmtId="4" fontId="21" fillId="0" borderId="46" xfId="0" applyNumberFormat="1" applyFont="1" applyBorder="1" applyAlignment="1">
      <alignment horizontal="center" vertical="center"/>
    </xf>
    <xf numFmtId="49" fontId="6" fillId="15" borderId="38" xfId="0" applyNumberFormat="1" applyFont="1" applyFill="1" applyBorder="1" applyAlignment="1">
      <alignment horizontal="left" vertical="center" wrapText="1"/>
    </xf>
    <xf numFmtId="49" fontId="6" fillId="15" borderId="3" xfId="0" applyNumberFormat="1" applyFont="1" applyFill="1" applyBorder="1" applyAlignment="1">
      <alignment horizontal="left" vertical="center" wrapText="1"/>
    </xf>
    <xf numFmtId="49" fontId="6" fillId="15" borderId="4" xfId="0" applyNumberFormat="1" applyFont="1" applyFill="1" applyBorder="1" applyAlignment="1">
      <alignment horizontal="left" vertical="center" wrapText="1"/>
    </xf>
    <xf numFmtId="0" fontId="25" fillId="0" borderId="69" xfId="0" applyFont="1" applyBorder="1" applyAlignment="1">
      <alignment horizontal="left" vertical="center" wrapText="1"/>
    </xf>
    <xf numFmtId="0" fontId="9" fillId="0" borderId="71" xfId="0" applyFont="1" applyBorder="1" applyAlignment="1">
      <alignment horizontal="left" vertical="center"/>
    </xf>
    <xf numFmtId="49" fontId="24" fillId="0" borderId="44" xfId="0" applyNumberFormat="1" applyFont="1" applyBorder="1" applyAlignment="1">
      <alignment horizontal="left" vertical="center" wrapText="1"/>
    </xf>
    <xf numFmtId="49" fontId="24" fillId="0" borderId="26" xfId="0" applyNumberFormat="1" applyFont="1" applyBorder="1" applyAlignment="1">
      <alignment horizontal="left" vertical="center" wrapText="1"/>
    </xf>
    <xf numFmtId="49" fontId="24" fillId="0" borderId="27" xfId="0" applyNumberFormat="1" applyFont="1" applyBorder="1" applyAlignment="1">
      <alignment horizontal="left" vertical="center" wrapText="1"/>
    </xf>
    <xf numFmtId="44" fontId="21" fillId="0" borderId="44" xfId="2" applyFont="1" applyBorder="1" applyAlignment="1">
      <alignment horizontal="center" vertical="center"/>
    </xf>
    <xf numFmtId="44" fontId="21" fillId="0" borderId="45" xfId="2" applyFont="1" applyBorder="1" applyAlignment="1">
      <alignment horizontal="center" vertical="center"/>
    </xf>
    <xf numFmtId="44" fontId="21" fillId="0" borderId="14" xfId="2" applyFont="1" applyBorder="1" applyAlignment="1">
      <alignment horizontal="center" vertical="center"/>
    </xf>
    <xf numFmtId="44" fontId="21" fillId="0" borderId="46" xfId="2" applyFont="1" applyBorder="1" applyAlignment="1">
      <alignment horizontal="center" vertical="center"/>
    </xf>
    <xf numFmtId="49" fontId="6" fillId="15" borderId="2" xfId="0" applyNumberFormat="1" applyFont="1" applyFill="1" applyBorder="1" applyAlignment="1">
      <alignment horizontal="left" vertical="center" wrapText="1"/>
    </xf>
    <xf numFmtId="49" fontId="6" fillId="15" borderId="66" xfId="0" applyNumberFormat="1" applyFont="1" applyFill="1" applyBorder="1" applyAlignment="1">
      <alignment horizontal="left" vertical="center" wrapText="1"/>
    </xf>
    <xf numFmtId="44" fontId="21" fillId="0" borderId="9" xfId="2" applyFont="1" applyBorder="1" applyAlignment="1">
      <alignment horizontal="center" vertical="center"/>
    </xf>
    <xf numFmtId="44" fontId="21" fillId="0" borderId="43" xfId="2" applyFont="1" applyBorder="1" applyAlignment="1">
      <alignment horizontal="center" vertical="center"/>
    </xf>
    <xf numFmtId="49" fontId="22" fillId="15" borderId="16" xfId="0" applyNumberFormat="1" applyFont="1" applyFill="1" applyBorder="1" applyAlignment="1">
      <alignment horizontal="left" vertical="center" wrapText="1"/>
    </xf>
    <xf numFmtId="49" fontId="22" fillId="15" borderId="19" xfId="0" applyNumberFormat="1" applyFont="1" applyFill="1" applyBorder="1" applyAlignment="1">
      <alignment horizontal="left" vertical="center" wrapText="1"/>
    </xf>
    <xf numFmtId="49" fontId="22" fillId="15" borderId="57" xfId="0" applyNumberFormat="1" applyFont="1" applyFill="1" applyBorder="1" applyAlignment="1">
      <alignment horizontal="left" vertical="center" wrapText="1"/>
    </xf>
    <xf numFmtId="0" fontId="21" fillId="0" borderId="5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60" xfId="0" applyFont="1" applyBorder="1" applyAlignment="1">
      <alignment horizontal="center" vertical="center" wrapText="1"/>
    </xf>
    <xf numFmtId="4" fontId="38" fillId="0" borderId="52" xfId="0" applyNumberFormat="1" applyFont="1" applyBorder="1" applyAlignment="1">
      <alignment horizontal="center" vertical="center" wrapText="1"/>
    </xf>
    <xf numFmtId="4" fontId="34" fillId="0" borderId="39" xfId="0" applyNumberFormat="1" applyFont="1" applyBorder="1" applyAlignment="1">
      <alignment horizontal="center" vertical="center" wrapText="1"/>
    </xf>
    <xf numFmtId="4" fontId="34" fillId="0" borderId="0" xfId="0" applyNumberFormat="1" applyFont="1" applyAlignment="1">
      <alignment horizontal="center" vertical="center" wrapText="1"/>
    </xf>
    <xf numFmtId="4" fontId="34" fillId="0" borderId="42" xfId="0" applyNumberFormat="1" applyFont="1" applyBorder="1" applyAlignment="1">
      <alignment horizontal="center" vertical="center" wrapText="1"/>
    </xf>
    <xf numFmtId="4" fontId="23" fillId="0" borderId="32" xfId="0" applyNumberFormat="1" applyFont="1" applyBorder="1" applyAlignment="1">
      <alignment horizontal="center" vertical="center" wrapText="1"/>
    </xf>
    <xf numFmtId="4" fontId="23" fillId="0" borderId="34" xfId="0" applyNumberFormat="1" applyFont="1" applyBorder="1" applyAlignment="1">
      <alignment horizontal="center" vertical="center" wrapText="1"/>
    </xf>
    <xf numFmtId="4" fontId="23" fillId="0" borderId="51" xfId="0" applyNumberFormat="1" applyFont="1" applyBorder="1" applyAlignment="1">
      <alignment horizontal="center" vertical="center" wrapTex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53" xfId="0" applyFont="1" applyBorder="1" applyAlignment="1">
      <alignment horizontal="center" vertical="center"/>
    </xf>
    <xf numFmtId="44" fontId="11" fillId="0" borderId="92" xfId="2" applyFont="1" applyBorder="1" applyAlignment="1">
      <alignment horizontal="center" vertical="center" wrapText="1"/>
    </xf>
    <xf numFmtId="44" fontId="11" fillId="0" borderId="93" xfId="2" applyFont="1" applyBorder="1" applyAlignment="1">
      <alignment horizontal="center" vertical="center" wrapText="1"/>
    </xf>
    <xf numFmtId="0" fontId="5" fillId="7" borderId="3" xfId="0" applyFont="1" applyFill="1" applyBorder="1" applyAlignment="1">
      <alignment horizontal="center"/>
    </xf>
    <xf numFmtId="0" fontId="5" fillId="7" borderId="4" xfId="0" applyFont="1" applyFill="1" applyBorder="1" applyAlignment="1">
      <alignment horizontal="center"/>
    </xf>
    <xf numFmtId="1" fontId="3" fillId="2" borderId="5" xfId="1" applyNumberFormat="1" applyFont="1" applyFill="1" applyBorder="1" applyAlignment="1">
      <alignment horizontal="center"/>
    </xf>
    <xf numFmtId="1" fontId="3" fillId="2" borderId="8" xfId="1" applyNumberFormat="1" applyFont="1" applyFill="1" applyBorder="1" applyAlignment="1">
      <alignment horizontal="center"/>
    </xf>
    <xf numFmtId="1" fontId="3" fillId="3" borderId="9" xfId="1" applyNumberFormat="1" applyFont="1" applyFill="1" applyBorder="1" applyAlignment="1">
      <alignment horizontal="center"/>
    </xf>
    <xf numFmtId="1" fontId="3" fillId="3" borderId="43" xfId="1" applyNumberFormat="1" applyFont="1" applyFill="1" applyBorder="1" applyAlignment="1">
      <alignment horizontal="center"/>
    </xf>
    <xf numFmtId="1" fontId="3" fillId="2" borderId="10" xfId="1" applyNumberFormat="1" applyFont="1" applyFill="1" applyBorder="1" applyAlignment="1">
      <alignment horizontal="center"/>
    </xf>
    <xf numFmtId="1" fontId="3" fillId="2" borderId="13" xfId="1" applyNumberFormat="1" applyFont="1" applyFill="1" applyBorder="1" applyAlignment="1">
      <alignment horizontal="center"/>
    </xf>
    <xf numFmtId="1" fontId="3" fillId="3" borderId="14" xfId="1" applyNumberFormat="1" applyFont="1" applyFill="1" applyBorder="1" applyAlignment="1">
      <alignment horizontal="center"/>
    </xf>
    <xf numFmtId="1" fontId="3" fillId="3" borderId="46" xfId="1" applyNumberFormat="1" applyFont="1" applyFill="1" applyBorder="1" applyAlignment="1">
      <alignment horizontal="center"/>
    </xf>
    <xf numFmtId="1" fontId="6" fillId="7" borderId="15" xfId="1" applyNumberFormat="1" applyFont="1" applyFill="1" applyBorder="1" applyAlignment="1">
      <alignment horizontal="center"/>
    </xf>
    <xf numFmtId="1" fontId="6" fillId="7" borderId="18" xfId="1" applyNumberFormat="1" applyFont="1" applyFill="1" applyBorder="1" applyAlignment="1">
      <alignment horizontal="center"/>
    </xf>
    <xf numFmtId="1" fontId="6" fillId="4" borderId="19" xfId="1" applyNumberFormat="1" applyFont="1" applyFill="1" applyBorder="1" applyAlignment="1">
      <alignment horizontal="center"/>
    </xf>
    <xf numFmtId="1" fontId="6" fillId="4" borderId="53" xfId="1" applyNumberFormat="1" applyFont="1" applyFill="1" applyBorder="1" applyAlignment="1">
      <alignment horizontal="center"/>
    </xf>
    <xf numFmtId="2" fontId="7" fillId="0" borderId="20" xfId="1" applyNumberFormat="1" applyFont="1" applyBorder="1" applyAlignment="1">
      <alignment horizontal="center"/>
    </xf>
    <xf numFmtId="2" fontId="7" fillId="0" borderId="23" xfId="1" applyNumberFormat="1" applyFont="1" applyBorder="1" applyAlignment="1">
      <alignment horizontal="center"/>
    </xf>
    <xf numFmtId="2" fontId="7" fillId="0" borderId="54" xfId="1" applyNumberFormat="1" applyFont="1" applyBorder="1" applyAlignment="1">
      <alignment horizontal="center"/>
    </xf>
    <xf numFmtId="2" fontId="7" fillId="0" borderId="24" xfId="1" applyNumberFormat="1" applyFont="1" applyBorder="1" applyAlignment="1">
      <alignment horizontal="center"/>
    </xf>
    <xf numFmtId="2" fontId="7" fillId="0" borderId="27" xfId="1" applyNumberFormat="1" applyFont="1" applyBorder="1" applyAlignment="1">
      <alignment horizontal="center"/>
    </xf>
    <xf numFmtId="2" fontId="7" fillId="0" borderId="45" xfId="1" applyNumberFormat="1" applyFont="1" applyBorder="1" applyAlignment="1">
      <alignment horizontal="center"/>
    </xf>
    <xf numFmtId="2" fontId="7" fillId="0" borderId="28" xfId="1" applyNumberFormat="1" applyFont="1" applyBorder="1" applyAlignment="1">
      <alignment horizontal="center"/>
    </xf>
    <xf numFmtId="2" fontId="7" fillId="0" borderId="31" xfId="1" applyNumberFormat="1" applyFont="1" applyBorder="1" applyAlignment="1">
      <alignment horizontal="center"/>
    </xf>
    <xf numFmtId="2" fontId="7" fillId="0" borderId="55" xfId="1" applyNumberFormat="1" applyFont="1" applyBorder="1" applyAlignment="1">
      <alignment horizontal="center"/>
    </xf>
    <xf numFmtId="2" fontId="7" fillId="0" borderId="32" xfId="1" applyNumberFormat="1" applyFont="1" applyBorder="1" applyAlignment="1">
      <alignment horizontal="center"/>
    </xf>
    <xf numFmtId="2" fontId="7" fillId="0" borderId="35" xfId="1" applyNumberFormat="1" applyFont="1" applyBorder="1" applyAlignment="1">
      <alignment horizontal="center"/>
    </xf>
    <xf numFmtId="0" fontId="4" fillId="7" borderId="1" xfId="0" applyFont="1" applyFill="1" applyBorder="1" applyAlignment="1">
      <alignment horizontal="center"/>
    </xf>
    <xf numFmtId="0" fontId="4" fillId="7" borderId="3" xfId="0" applyFont="1" applyFill="1" applyBorder="1" applyAlignment="1">
      <alignment horizontal="center"/>
    </xf>
    <xf numFmtId="0" fontId="4" fillId="7" borderId="4" xfId="0" applyFont="1" applyFill="1" applyBorder="1" applyAlignment="1">
      <alignment horizontal="center"/>
    </xf>
    <xf numFmtId="2" fontId="7" fillId="0" borderId="14" xfId="1" applyNumberFormat="1" applyFont="1" applyBorder="1" applyAlignment="1">
      <alignment horizontal="center"/>
    </xf>
    <xf numFmtId="2" fontId="7" fillId="0" borderId="46" xfId="1" applyNumberFormat="1" applyFont="1" applyBorder="1" applyAlignment="1">
      <alignment horizontal="center"/>
    </xf>
    <xf numFmtId="2" fontId="7" fillId="0" borderId="36" xfId="1" applyNumberFormat="1" applyFont="1" applyBorder="1" applyAlignment="1">
      <alignment horizontal="center"/>
    </xf>
    <xf numFmtId="2" fontId="7" fillId="0" borderId="51" xfId="1" applyNumberFormat="1" applyFont="1" applyBorder="1" applyAlignment="1">
      <alignment horizontal="center"/>
    </xf>
    <xf numFmtId="2" fontId="7" fillId="0" borderId="10" xfId="1" applyNumberFormat="1" applyFont="1" applyBorder="1" applyAlignment="1">
      <alignment horizontal="center"/>
    </xf>
    <xf numFmtId="2" fontId="7" fillId="0" borderId="13" xfId="1" applyNumberFormat="1" applyFont="1" applyBorder="1" applyAlignment="1">
      <alignment horizontal="center"/>
    </xf>
    <xf numFmtId="1" fontId="6" fillId="4" borderId="38" xfId="1" applyNumberFormat="1" applyFont="1" applyFill="1" applyBorder="1" applyAlignment="1">
      <alignment horizontal="center"/>
    </xf>
    <xf numFmtId="1" fontId="6" fillId="4" borderId="4" xfId="1" applyNumberFormat="1" applyFont="1" applyFill="1" applyBorder="1" applyAlignment="1">
      <alignment horizontal="center"/>
    </xf>
    <xf numFmtId="0" fontId="5" fillId="12" borderId="3" xfId="0" applyFont="1" applyFill="1" applyBorder="1" applyAlignment="1">
      <alignment horizontal="center"/>
    </xf>
    <xf numFmtId="0" fontId="5" fillId="12" borderId="4" xfId="0" applyFont="1" applyFill="1" applyBorder="1" applyAlignment="1">
      <alignment horizontal="center"/>
    </xf>
    <xf numFmtId="1" fontId="3" fillId="3" borderId="5" xfId="1" applyNumberFormat="1" applyFont="1" applyFill="1" applyBorder="1" applyAlignment="1">
      <alignment horizontal="center"/>
    </xf>
    <xf numFmtId="1" fontId="3" fillId="3" borderId="8" xfId="1" applyNumberFormat="1" applyFont="1" applyFill="1" applyBorder="1" applyAlignment="1">
      <alignment horizontal="center"/>
    </xf>
    <xf numFmtId="1" fontId="3" fillId="3" borderId="7" xfId="1" applyNumberFormat="1" applyFont="1" applyFill="1" applyBorder="1" applyAlignment="1">
      <alignment horizontal="center"/>
    </xf>
    <xf numFmtId="1" fontId="3" fillId="3" borderId="10" xfId="1" applyNumberFormat="1" applyFont="1" applyFill="1" applyBorder="1" applyAlignment="1">
      <alignment horizontal="center"/>
    </xf>
    <xf numFmtId="1" fontId="3" fillId="3" borderId="13" xfId="1" applyNumberFormat="1" applyFont="1" applyFill="1" applyBorder="1" applyAlignment="1">
      <alignment horizontal="center"/>
    </xf>
    <xf numFmtId="1" fontId="3" fillId="3" borderId="12" xfId="1" applyNumberFormat="1" applyFont="1" applyFill="1" applyBorder="1" applyAlignment="1">
      <alignment horizontal="center"/>
    </xf>
    <xf numFmtId="1" fontId="6" fillId="11" borderId="15" xfId="1" applyNumberFormat="1" applyFont="1" applyFill="1" applyBorder="1" applyAlignment="1">
      <alignment horizontal="center"/>
    </xf>
    <xf numFmtId="1" fontId="6" fillId="11" borderId="18" xfId="1" applyNumberFormat="1" applyFont="1" applyFill="1" applyBorder="1" applyAlignment="1">
      <alignment horizontal="center"/>
    </xf>
    <xf numFmtId="1" fontId="6" fillId="4" borderId="17" xfId="1" applyNumberFormat="1" applyFont="1" applyFill="1" applyBorder="1" applyAlignment="1">
      <alignment horizontal="center"/>
    </xf>
    <xf numFmtId="2" fontId="7" fillId="0" borderId="22" xfId="1" applyNumberFormat="1" applyFont="1" applyBorder="1" applyAlignment="1">
      <alignment horizontal="center"/>
    </xf>
    <xf numFmtId="2" fontId="7" fillId="0" borderId="26" xfId="1" applyNumberFormat="1" applyFont="1" applyBorder="1" applyAlignment="1">
      <alignment horizontal="center"/>
    </xf>
    <xf numFmtId="2" fontId="7" fillId="0" borderId="30" xfId="1" applyNumberFormat="1" applyFont="1" applyBorder="1" applyAlignment="1">
      <alignment horizontal="center"/>
    </xf>
    <xf numFmtId="2" fontId="7" fillId="0" borderId="34" xfId="1" applyNumberFormat="1" applyFont="1" applyBorder="1" applyAlignment="1">
      <alignment horizontal="center"/>
    </xf>
    <xf numFmtId="2" fontId="7" fillId="0" borderId="12" xfId="1" applyNumberFormat="1" applyFont="1" applyBorder="1" applyAlignment="1">
      <alignment horizontal="center"/>
    </xf>
    <xf numFmtId="0" fontId="4" fillId="12" borderId="1" xfId="0" applyFont="1" applyFill="1" applyBorder="1" applyAlignment="1">
      <alignment horizontal="center"/>
    </xf>
    <xf numFmtId="0" fontId="4" fillId="12" borderId="3" xfId="0" applyFont="1" applyFill="1" applyBorder="1" applyAlignment="1">
      <alignment horizontal="center"/>
    </xf>
    <xf numFmtId="0" fontId="4" fillId="12" borderId="4" xfId="0" applyFont="1" applyFill="1" applyBorder="1" applyAlignment="1">
      <alignment horizontal="center"/>
    </xf>
  </cellXfs>
  <cellStyles count="4">
    <cellStyle name="Moeda" xfId="2" builtinId="4"/>
    <cellStyle name="Normal" xfId="0" builtinId="0"/>
    <cellStyle name="Porcentagem" xfId="3"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58</xdr:row>
      <xdr:rowOff>77086</xdr:rowOff>
    </xdr:from>
    <xdr:to>
      <xdr:col>0</xdr:col>
      <xdr:colOff>1191087</xdr:colOff>
      <xdr:row>58</xdr:row>
      <xdr:rowOff>695326</xdr:rowOff>
    </xdr:to>
    <xdr:pic>
      <xdr:nvPicPr>
        <xdr:cNvPr id="2" name="Imagem 2">
          <a:extLst>
            <a:ext uri="{FF2B5EF4-FFF2-40B4-BE49-F238E27FC236}">
              <a16:creationId xmlns:a16="http://schemas.microsoft.com/office/drawing/2014/main" id="{E8C65D20-ACFE-46D9-A900-8E5B85961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3782906"/>
          <a:ext cx="1086312" cy="61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tabSelected="1" view="pageBreakPreview" zoomScaleNormal="100" zoomScaleSheetLayoutView="100" workbookViewId="0">
      <selection sqref="A1:J1"/>
    </sheetView>
  </sheetViews>
  <sheetFormatPr defaultColWidth="9.09765625" defaultRowHeight="13.8"/>
  <cols>
    <col min="1" max="1" width="22.09765625" style="1" customWidth="1"/>
    <col min="2" max="2" width="23.59765625" style="1" customWidth="1"/>
    <col min="3" max="3" width="12" style="1" bestFit="1" customWidth="1"/>
    <col min="4" max="4" width="15.296875" style="1" customWidth="1"/>
    <col min="5" max="6" width="6.8984375" style="253" bestFit="1" customWidth="1"/>
    <col min="7" max="7" width="23.3984375" style="1" bestFit="1" customWidth="1"/>
    <col min="8" max="8" width="8.09765625" style="253" bestFit="1" customWidth="1"/>
    <col min="9" max="9" width="7.8984375" style="253" bestFit="1" customWidth="1"/>
    <col min="10" max="10" width="24" style="1" customWidth="1"/>
    <col min="11" max="16384" width="9.09765625" style="1"/>
  </cols>
  <sheetData>
    <row r="1" spans="1:10" ht="38.4" customHeight="1" thickBot="1">
      <c r="A1" s="325" t="s">
        <v>188</v>
      </c>
      <c r="B1" s="326"/>
      <c r="C1" s="326"/>
      <c r="D1" s="326"/>
      <c r="E1" s="326"/>
      <c r="F1" s="326"/>
      <c r="G1" s="326"/>
      <c r="H1" s="326"/>
      <c r="I1" s="326"/>
      <c r="J1" s="327"/>
    </row>
    <row r="2" spans="1:10" ht="30" customHeight="1" thickBot="1">
      <c r="A2" s="227" t="s">
        <v>76</v>
      </c>
      <c r="B2" s="306" t="s">
        <v>77</v>
      </c>
      <c r="C2" s="306"/>
      <c r="D2" s="306"/>
      <c r="E2" s="306"/>
      <c r="F2" s="306"/>
      <c r="G2" s="306"/>
      <c r="H2" s="306"/>
      <c r="I2" s="307"/>
      <c r="J2" s="308"/>
    </row>
    <row r="3" spans="1:10" ht="19.2" customHeight="1" thickBot="1">
      <c r="A3" s="309" t="s">
        <v>78</v>
      </c>
      <c r="B3" s="312" t="s">
        <v>79</v>
      </c>
      <c r="C3" s="312" t="s">
        <v>80</v>
      </c>
      <c r="D3" s="315" t="s">
        <v>81</v>
      </c>
      <c r="E3" s="318" t="s">
        <v>172</v>
      </c>
      <c r="F3" s="318"/>
      <c r="G3" s="318"/>
      <c r="H3" s="318" t="s">
        <v>67</v>
      </c>
      <c r="I3" s="318"/>
      <c r="J3" s="318"/>
    </row>
    <row r="4" spans="1:10" ht="61.5" customHeight="1" thickBot="1">
      <c r="A4" s="310"/>
      <c r="B4" s="313"/>
      <c r="C4" s="313"/>
      <c r="D4" s="316"/>
      <c r="E4" s="319" t="s">
        <v>187</v>
      </c>
      <c r="F4" s="320"/>
      <c r="G4" s="321"/>
      <c r="H4" s="322" t="s">
        <v>186</v>
      </c>
      <c r="I4" s="323"/>
      <c r="J4" s="324"/>
    </row>
    <row r="5" spans="1:10" ht="45" customHeight="1" thickBot="1">
      <c r="A5" s="311"/>
      <c r="B5" s="314"/>
      <c r="C5" s="314"/>
      <c r="D5" s="317"/>
      <c r="E5" s="257" t="s">
        <v>170</v>
      </c>
      <c r="F5" s="257" t="s">
        <v>171</v>
      </c>
      <c r="G5" s="258" t="s">
        <v>183</v>
      </c>
      <c r="H5" s="257" t="s">
        <v>170</v>
      </c>
      <c r="I5" s="257" t="s">
        <v>171</v>
      </c>
      <c r="J5" s="258" t="s">
        <v>184</v>
      </c>
    </row>
    <row r="6" spans="1:10" ht="30" customHeight="1">
      <c r="A6" s="228" t="s">
        <v>82</v>
      </c>
      <c r="B6" s="229" t="s">
        <v>7</v>
      </c>
      <c r="C6" s="230">
        <v>40</v>
      </c>
      <c r="D6" s="230">
        <v>4</v>
      </c>
      <c r="E6" s="259">
        <v>125</v>
      </c>
      <c r="F6" s="260">
        <v>290</v>
      </c>
      <c r="G6" s="250">
        <f>+F6+E6</f>
        <v>415</v>
      </c>
      <c r="H6" s="259">
        <v>550</v>
      </c>
      <c r="I6" s="260">
        <f>+J6-H6</f>
        <v>850</v>
      </c>
      <c r="J6" s="250">
        <v>1400</v>
      </c>
    </row>
    <row r="7" spans="1:10" ht="30" customHeight="1">
      <c r="A7" s="231" t="s">
        <v>83</v>
      </c>
      <c r="B7" s="232" t="s">
        <v>7</v>
      </c>
      <c r="C7" s="233">
        <v>50</v>
      </c>
      <c r="D7" s="233">
        <v>5</v>
      </c>
      <c r="E7" s="261">
        <v>139</v>
      </c>
      <c r="F7" s="262">
        <v>296</v>
      </c>
      <c r="G7" s="247">
        <f t="shared" ref="G7:G12" si="0">+F7+E7</f>
        <v>435</v>
      </c>
      <c r="H7" s="261">
        <v>600</v>
      </c>
      <c r="I7" s="262">
        <f t="shared" ref="I7:I12" si="1">+J7-H7</f>
        <v>950</v>
      </c>
      <c r="J7" s="247">
        <v>1550</v>
      </c>
    </row>
    <row r="8" spans="1:10" ht="30" customHeight="1">
      <c r="A8" s="231" t="s">
        <v>84</v>
      </c>
      <c r="B8" s="232" t="s">
        <v>7</v>
      </c>
      <c r="C8" s="233">
        <v>60</v>
      </c>
      <c r="D8" s="233">
        <v>6</v>
      </c>
      <c r="E8" s="261">
        <v>152</v>
      </c>
      <c r="F8" s="262">
        <v>303</v>
      </c>
      <c r="G8" s="247">
        <f t="shared" si="0"/>
        <v>455</v>
      </c>
      <c r="H8" s="261">
        <v>650</v>
      </c>
      <c r="I8" s="262">
        <f t="shared" si="1"/>
        <v>1100</v>
      </c>
      <c r="J8" s="247">
        <v>1750</v>
      </c>
    </row>
    <row r="9" spans="1:10" ht="30" customHeight="1">
      <c r="A9" s="231" t="s">
        <v>85</v>
      </c>
      <c r="B9" s="232" t="s">
        <v>7</v>
      </c>
      <c r="C9" s="233">
        <v>70</v>
      </c>
      <c r="D9" s="251">
        <v>7</v>
      </c>
      <c r="E9" s="263">
        <v>165</v>
      </c>
      <c r="F9" s="264">
        <v>315</v>
      </c>
      <c r="G9" s="252">
        <f t="shared" si="0"/>
        <v>480</v>
      </c>
      <c r="H9" s="263">
        <v>750</v>
      </c>
      <c r="I9" s="264">
        <f t="shared" si="1"/>
        <v>1350</v>
      </c>
      <c r="J9" s="252">
        <v>2100</v>
      </c>
    </row>
    <row r="10" spans="1:10" ht="30" customHeight="1">
      <c r="A10" s="231" t="s">
        <v>86</v>
      </c>
      <c r="B10" s="232" t="s">
        <v>7</v>
      </c>
      <c r="C10" s="233">
        <v>80</v>
      </c>
      <c r="D10" s="233">
        <v>8</v>
      </c>
      <c r="E10" s="261">
        <v>179</v>
      </c>
      <c r="F10" s="262">
        <v>326</v>
      </c>
      <c r="G10" s="247">
        <f t="shared" si="0"/>
        <v>505</v>
      </c>
      <c r="H10" s="261">
        <v>800</v>
      </c>
      <c r="I10" s="262">
        <f t="shared" si="1"/>
        <v>1500</v>
      </c>
      <c r="J10" s="247">
        <v>2300</v>
      </c>
    </row>
    <row r="11" spans="1:10" ht="30" customHeight="1">
      <c r="A11" s="231" t="s">
        <v>87</v>
      </c>
      <c r="B11" s="232" t="s">
        <v>7</v>
      </c>
      <c r="C11" s="233">
        <v>90</v>
      </c>
      <c r="D11" s="233">
        <v>9</v>
      </c>
      <c r="E11" s="261">
        <v>192</v>
      </c>
      <c r="F11" s="262">
        <v>338</v>
      </c>
      <c r="G11" s="247">
        <f t="shared" si="0"/>
        <v>530</v>
      </c>
      <c r="H11" s="261">
        <v>900</v>
      </c>
      <c r="I11" s="262">
        <f t="shared" si="1"/>
        <v>1650</v>
      </c>
      <c r="J11" s="247">
        <v>2550</v>
      </c>
    </row>
    <row r="12" spans="1:10" ht="30" customHeight="1" thickBot="1">
      <c r="A12" s="231" t="s">
        <v>88</v>
      </c>
      <c r="B12" s="234" t="s">
        <v>7</v>
      </c>
      <c r="C12" s="235">
        <v>100</v>
      </c>
      <c r="D12" s="235">
        <v>10</v>
      </c>
      <c r="E12" s="265">
        <v>205</v>
      </c>
      <c r="F12" s="266">
        <v>355</v>
      </c>
      <c r="G12" s="248">
        <f t="shared" si="0"/>
        <v>560</v>
      </c>
      <c r="H12" s="265">
        <v>1000</v>
      </c>
      <c r="I12" s="266">
        <f t="shared" si="1"/>
        <v>1800</v>
      </c>
      <c r="J12" s="248">
        <v>2800</v>
      </c>
    </row>
    <row r="13" spans="1:10" ht="30" customHeight="1" thickBot="1">
      <c r="A13" s="227" t="s">
        <v>89</v>
      </c>
      <c r="B13" s="306" t="s">
        <v>90</v>
      </c>
      <c r="C13" s="306"/>
      <c r="D13" s="306"/>
      <c r="E13" s="306"/>
      <c r="F13" s="306"/>
      <c r="G13" s="306"/>
      <c r="H13" s="306"/>
      <c r="I13" s="307"/>
      <c r="J13" s="308"/>
    </row>
    <row r="14" spans="1:10" ht="21" customHeight="1" thickBot="1">
      <c r="A14" s="309" t="s">
        <v>78</v>
      </c>
      <c r="B14" s="312" t="s">
        <v>79</v>
      </c>
      <c r="C14" s="312" t="s">
        <v>80</v>
      </c>
      <c r="D14" s="315" t="s">
        <v>81</v>
      </c>
      <c r="E14" s="318" t="s">
        <v>172</v>
      </c>
      <c r="F14" s="318"/>
      <c r="G14" s="318"/>
      <c r="H14" s="318" t="s">
        <v>67</v>
      </c>
      <c r="I14" s="318"/>
      <c r="J14" s="318"/>
    </row>
    <row r="15" spans="1:10" ht="67.5" customHeight="1" thickBot="1">
      <c r="A15" s="310"/>
      <c r="B15" s="313"/>
      <c r="C15" s="313"/>
      <c r="D15" s="316"/>
      <c r="E15" s="319" t="s">
        <v>185</v>
      </c>
      <c r="F15" s="320"/>
      <c r="G15" s="321"/>
      <c r="H15" s="322" t="s">
        <v>186</v>
      </c>
      <c r="I15" s="323"/>
      <c r="J15" s="324"/>
    </row>
    <row r="16" spans="1:10" ht="51.6" customHeight="1" thickBot="1">
      <c r="A16" s="311"/>
      <c r="B16" s="314"/>
      <c r="C16" s="314"/>
      <c r="D16" s="317"/>
      <c r="E16" s="257" t="s">
        <v>170</v>
      </c>
      <c r="F16" s="257" t="s">
        <v>171</v>
      </c>
      <c r="G16" s="258" t="s">
        <v>183</v>
      </c>
      <c r="H16" s="257" t="s">
        <v>170</v>
      </c>
      <c r="I16" s="257" t="s">
        <v>171</v>
      </c>
      <c r="J16" s="258" t="s">
        <v>184</v>
      </c>
    </row>
    <row r="17" spans="1:10" ht="30" customHeight="1">
      <c r="A17" s="228" t="s">
        <v>91</v>
      </c>
      <c r="B17" s="229" t="s">
        <v>7</v>
      </c>
      <c r="C17" s="236">
        <v>30</v>
      </c>
      <c r="D17" s="230">
        <v>4</v>
      </c>
      <c r="E17" s="267">
        <v>141</v>
      </c>
      <c r="F17" s="268">
        <v>399</v>
      </c>
      <c r="G17" s="249">
        <f>+F17+E17</f>
        <v>540</v>
      </c>
      <c r="H17" s="259">
        <v>550</v>
      </c>
      <c r="I17" s="260">
        <f>+J17-H17</f>
        <v>1000</v>
      </c>
      <c r="J17" s="250">
        <v>1550</v>
      </c>
    </row>
    <row r="18" spans="1:10" ht="30" customHeight="1">
      <c r="A18" s="231" t="s">
        <v>92</v>
      </c>
      <c r="B18" s="232" t="s">
        <v>7</v>
      </c>
      <c r="C18" s="237">
        <v>40</v>
      </c>
      <c r="D18" s="233">
        <v>5</v>
      </c>
      <c r="E18" s="261">
        <v>154</v>
      </c>
      <c r="F18" s="269">
        <v>411</v>
      </c>
      <c r="G18" s="247">
        <f t="shared" ref="G18:G24" si="2">+F18+E18</f>
        <v>565</v>
      </c>
      <c r="H18" s="261">
        <v>600</v>
      </c>
      <c r="I18" s="262">
        <f>+J18-H18</f>
        <v>1100</v>
      </c>
      <c r="J18" s="247">
        <v>1700</v>
      </c>
    </row>
    <row r="19" spans="1:10" ht="30" customHeight="1">
      <c r="A19" s="231" t="s">
        <v>93</v>
      </c>
      <c r="B19" s="232" t="s">
        <v>7</v>
      </c>
      <c r="C19" s="237">
        <v>50</v>
      </c>
      <c r="D19" s="233">
        <v>6</v>
      </c>
      <c r="E19" s="261">
        <v>168</v>
      </c>
      <c r="F19" s="269">
        <v>427</v>
      </c>
      <c r="G19" s="247">
        <f t="shared" si="2"/>
        <v>595</v>
      </c>
      <c r="H19" s="261">
        <v>650</v>
      </c>
      <c r="I19" s="262">
        <f t="shared" ref="I19:I24" si="3">+J19-H19</f>
        <v>1250</v>
      </c>
      <c r="J19" s="247">
        <v>1900</v>
      </c>
    </row>
    <row r="20" spans="1:10" ht="30" customHeight="1">
      <c r="A20" s="231" t="s">
        <v>94</v>
      </c>
      <c r="B20" s="232" t="s">
        <v>7</v>
      </c>
      <c r="C20" s="237">
        <f t="shared" ref="C20" si="4">+D20*8.5</f>
        <v>59.5</v>
      </c>
      <c r="D20" s="233">
        <v>7</v>
      </c>
      <c r="E20" s="261">
        <v>181</v>
      </c>
      <c r="F20" s="269">
        <v>444</v>
      </c>
      <c r="G20" s="247">
        <f t="shared" si="2"/>
        <v>625</v>
      </c>
      <c r="H20" s="263">
        <v>750</v>
      </c>
      <c r="I20" s="264">
        <f t="shared" si="3"/>
        <v>1400</v>
      </c>
      <c r="J20" s="252">
        <v>2150</v>
      </c>
    </row>
    <row r="21" spans="1:10" ht="30" customHeight="1">
      <c r="A21" s="231" t="s">
        <v>95</v>
      </c>
      <c r="B21" s="232" t="s">
        <v>7</v>
      </c>
      <c r="C21" s="237">
        <v>70</v>
      </c>
      <c r="D21" s="233">
        <v>8</v>
      </c>
      <c r="E21" s="261">
        <v>194</v>
      </c>
      <c r="F21" s="269">
        <v>461</v>
      </c>
      <c r="G21" s="247">
        <f t="shared" si="2"/>
        <v>655</v>
      </c>
      <c r="H21" s="261">
        <v>800</v>
      </c>
      <c r="I21" s="262">
        <f t="shared" si="3"/>
        <v>1700</v>
      </c>
      <c r="J21" s="247">
        <v>2500</v>
      </c>
    </row>
    <row r="22" spans="1:10" ht="30" customHeight="1">
      <c r="A22" s="231" t="s">
        <v>96</v>
      </c>
      <c r="B22" s="232" t="s">
        <v>7</v>
      </c>
      <c r="C22" s="237">
        <v>80</v>
      </c>
      <c r="D22" s="233">
        <v>9</v>
      </c>
      <c r="E22" s="261">
        <v>207</v>
      </c>
      <c r="F22" s="269">
        <v>483</v>
      </c>
      <c r="G22" s="247">
        <f t="shared" si="2"/>
        <v>690</v>
      </c>
      <c r="H22" s="261">
        <v>900</v>
      </c>
      <c r="I22" s="262">
        <f t="shared" si="3"/>
        <v>1950</v>
      </c>
      <c r="J22" s="247">
        <v>2850</v>
      </c>
    </row>
    <row r="23" spans="1:10" ht="30" customHeight="1">
      <c r="A23" s="231" t="s">
        <v>97</v>
      </c>
      <c r="B23" s="232" t="s">
        <v>7</v>
      </c>
      <c r="C23" s="237">
        <v>90</v>
      </c>
      <c r="D23" s="233">
        <v>10</v>
      </c>
      <c r="E23" s="261">
        <v>221</v>
      </c>
      <c r="F23" s="269">
        <v>514</v>
      </c>
      <c r="G23" s="247">
        <f t="shared" si="2"/>
        <v>735</v>
      </c>
      <c r="H23" s="261">
        <v>1000</v>
      </c>
      <c r="I23" s="262">
        <f t="shared" si="3"/>
        <v>2150</v>
      </c>
      <c r="J23" s="247">
        <v>3150</v>
      </c>
    </row>
    <row r="24" spans="1:10" ht="30" customHeight="1" thickBot="1">
      <c r="A24" s="231" t="s">
        <v>98</v>
      </c>
      <c r="B24" s="232" t="s">
        <v>7</v>
      </c>
      <c r="C24" s="237">
        <v>100</v>
      </c>
      <c r="D24" s="233">
        <v>12</v>
      </c>
      <c r="E24" s="265">
        <v>247</v>
      </c>
      <c r="F24" s="270">
        <v>538</v>
      </c>
      <c r="G24" s="248">
        <f t="shared" si="2"/>
        <v>785</v>
      </c>
      <c r="H24" s="261">
        <v>1100</v>
      </c>
      <c r="I24" s="262">
        <f t="shared" si="3"/>
        <v>2400</v>
      </c>
      <c r="J24" s="247">
        <v>3500</v>
      </c>
    </row>
    <row r="25" spans="1:10" ht="24.9" customHeight="1" thickBot="1">
      <c r="A25" s="241" t="s">
        <v>99</v>
      </c>
      <c r="B25" s="302" t="s">
        <v>100</v>
      </c>
      <c r="C25" s="302"/>
      <c r="D25" s="302"/>
      <c r="E25" s="302"/>
      <c r="F25" s="302"/>
      <c r="G25" s="302"/>
      <c r="H25" s="302"/>
      <c r="I25" s="290"/>
      <c r="J25" s="303"/>
    </row>
    <row r="26" spans="1:10" ht="30" customHeight="1">
      <c r="A26" s="238" t="s">
        <v>101</v>
      </c>
      <c r="B26" s="280" t="s">
        <v>102</v>
      </c>
      <c r="C26" s="281"/>
      <c r="D26" s="281"/>
      <c r="E26" s="281"/>
      <c r="F26" s="281"/>
      <c r="G26" s="282"/>
      <c r="H26" s="254" t="s">
        <v>103</v>
      </c>
      <c r="I26" s="304">
        <v>35000</v>
      </c>
      <c r="J26" s="305"/>
    </row>
    <row r="27" spans="1:10" ht="30" customHeight="1">
      <c r="A27" s="239" t="s">
        <v>104</v>
      </c>
      <c r="B27" s="295" t="s">
        <v>105</v>
      </c>
      <c r="C27" s="296"/>
      <c r="D27" s="296"/>
      <c r="E27" s="296"/>
      <c r="F27" s="296"/>
      <c r="G27" s="297"/>
      <c r="H27" s="255" t="s">
        <v>106</v>
      </c>
      <c r="I27" s="298">
        <v>65</v>
      </c>
      <c r="J27" s="299"/>
    </row>
    <row r="28" spans="1:10" ht="24.9" customHeight="1" thickBot="1">
      <c r="A28" s="240" t="s">
        <v>107</v>
      </c>
      <c r="B28" s="285" t="s">
        <v>108</v>
      </c>
      <c r="C28" s="286"/>
      <c r="D28" s="286"/>
      <c r="E28" s="286"/>
      <c r="F28" s="286"/>
      <c r="G28" s="287"/>
      <c r="H28" s="256" t="s">
        <v>103</v>
      </c>
      <c r="I28" s="300">
        <v>12000</v>
      </c>
      <c r="J28" s="301"/>
    </row>
    <row r="29" spans="1:10" ht="30" customHeight="1" thickBot="1">
      <c r="A29" s="241" t="s">
        <v>109</v>
      </c>
      <c r="B29" s="302" t="s">
        <v>110</v>
      </c>
      <c r="C29" s="302"/>
      <c r="D29" s="302"/>
      <c r="E29" s="302"/>
      <c r="F29" s="302"/>
      <c r="G29" s="302"/>
      <c r="H29" s="302"/>
      <c r="I29" s="290"/>
      <c r="J29" s="303"/>
    </row>
    <row r="30" spans="1:10" ht="24.9" customHeight="1">
      <c r="A30" s="238" t="s">
        <v>111</v>
      </c>
      <c r="B30" s="280" t="s">
        <v>178</v>
      </c>
      <c r="C30" s="281"/>
      <c r="D30" s="281"/>
      <c r="E30" s="281"/>
      <c r="F30" s="281"/>
      <c r="G30" s="282"/>
      <c r="H30" s="254" t="s">
        <v>112</v>
      </c>
      <c r="I30" s="304">
        <v>1150</v>
      </c>
      <c r="J30" s="305"/>
    </row>
    <row r="31" spans="1:10" ht="24.9" customHeight="1">
      <c r="A31" s="239" t="s">
        <v>113</v>
      </c>
      <c r="B31" s="295" t="s">
        <v>114</v>
      </c>
      <c r="C31" s="296"/>
      <c r="D31" s="296"/>
      <c r="E31" s="296"/>
      <c r="F31" s="296"/>
      <c r="G31" s="297"/>
      <c r="H31" s="255" t="s">
        <v>103</v>
      </c>
      <c r="I31" s="298">
        <v>6300</v>
      </c>
      <c r="J31" s="299"/>
    </row>
    <row r="32" spans="1:10" ht="24.9" customHeight="1">
      <c r="A32" s="239" t="s">
        <v>115</v>
      </c>
      <c r="B32" s="295" t="s">
        <v>116</v>
      </c>
      <c r="C32" s="296"/>
      <c r="D32" s="296"/>
      <c r="E32" s="296"/>
      <c r="F32" s="296"/>
      <c r="G32" s="297"/>
      <c r="H32" s="255" t="s">
        <v>103</v>
      </c>
      <c r="I32" s="298">
        <v>6300</v>
      </c>
      <c r="J32" s="299"/>
    </row>
    <row r="33" spans="1:10" ht="24.9" customHeight="1">
      <c r="A33" s="239" t="s">
        <v>117</v>
      </c>
      <c r="B33" s="295" t="s">
        <v>118</v>
      </c>
      <c r="C33" s="296"/>
      <c r="D33" s="296"/>
      <c r="E33" s="296"/>
      <c r="F33" s="296"/>
      <c r="G33" s="297"/>
      <c r="H33" s="255" t="s">
        <v>119</v>
      </c>
      <c r="I33" s="298">
        <v>1250</v>
      </c>
      <c r="J33" s="299"/>
    </row>
    <row r="34" spans="1:10" ht="30" customHeight="1">
      <c r="A34" s="239" t="s">
        <v>120</v>
      </c>
      <c r="B34" s="295" t="s">
        <v>121</v>
      </c>
      <c r="C34" s="296"/>
      <c r="D34" s="296"/>
      <c r="E34" s="296"/>
      <c r="F34" s="296"/>
      <c r="G34" s="297"/>
      <c r="H34" s="255" t="s">
        <v>119</v>
      </c>
      <c r="I34" s="298">
        <v>550</v>
      </c>
      <c r="J34" s="299"/>
    </row>
    <row r="35" spans="1:10" ht="24.9" customHeight="1" thickBot="1">
      <c r="A35" s="240" t="s">
        <v>122</v>
      </c>
      <c r="B35" s="285" t="s">
        <v>123</v>
      </c>
      <c r="C35" s="286"/>
      <c r="D35" s="286"/>
      <c r="E35" s="286"/>
      <c r="F35" s="286"/>
      <c r="G35" s="287"/>
      <c r="H35" s="256" t="s">
        <v>103</v>
      </c>
      <c r="I35" s="300">
        <v>10000</v>
      </c>
      <c r="J35" s="301"/>
    </row>
    <row r="36" spans="1:10" ht="30" customHeight="1" thickBot="1">
      <c r="A36" s="241" t="s">
        <v>124</v>
      </c>
      <c r="B36" s="290" t="s">
        <v>125</v>
      </c>
      <c r="C36" s="291"/>
      <c r="D36" s="291"/>
      <c r="E36" s="291"/>
      <c r="F36" s="291"/>
      <c r="G36" s="291"/>
      <c r="H36" s="291"/>
      <c r="I36" s="291"/>
      <c r="J36" s="292"/>
    </row>
    <row r="37" spans="1:10" ht="24.9" customHeight="1">
      <c r="A37" s="238" t="s">
        <v>126</v>
      </c>
      <c r="B37" s="280" t="s">
        <v>179</v>
      </c>
      <c r="C37" s="281"/>
      <c r="D37" s="281"/>
      <c r="E37" s="281"/>
      <c r="F37" s="281"/>
      <c r="G37" s="282"/>
      <c r="H37" s="255" t="s">
        <v>7</v>
      </c>
      <c r="I37" s="298">
        <v>600</v>
      </c>
      <c r="J37" s="299"/>
    </row>
    <row r="38" spans="1:10" ht="32.25" customHeight="1">
      <c r="A38" s="239" t="s">
        <v>127</v>
      </c>
      <c r="B38" s="295" t="s">
        <v>173</v>
      </c>
      <c r="C38" s="296"/>
      <c r="D38" s="296"/>
      <c r="E38" s="296"/>
      <c r="F38" s="296"/>
      <c r="G38" s="297"/>
      <c r="H38" s="255" t="s">
        <v>7</v>
      </c>
      <c r="I38" s="298">
        <v>600</v>
      </c>
      <c r="J38" s="299"/>
    </row>
    <row r="39" spans="1:10" ht="24.9" customHeight="1">
      <c r="A39" s="239" t="s">
        <v>128</v>
      </c>
      <c r="B39" s="295" t="s">
        <v>129</v>
      </c>
      <c r="C39" s="296"/>
      <c r="D39" s="296"/>
      <c r="E39" s="296"/>
      <c r="F39" s="296"/>
      <c r="G39" s="297"/>
      <c r="H39" s="255" t="s">
        <v>130</v>
      </c>
      <c r="I39" s="298">
        <v>50</v>
      </c>
      <c r="J39" s="299"/>
    </row>
    <row r="40" spans="1:10" ht="24.9" customHeight="1">
      <c r="A40" s="239" t="s">
        <v>131</v>
      </c>
      <c r="B40" s="295" t="s">
        <v>180</v>
      </c>
      <c r="C40" s="296"/>
      <c r="D40" s="296"/>
      <c r="E40" s="296"/>
      <c r="F40" s="296"/>
      <c r="G40" s="297"/>
      <c r="H40" s="255" t="s">
        <v>59</v>
      </c>
      <c r="I40" s="298">
        <v>700</v>
      </c>
      <c r="J40" s="299"/>
    </row>
    <row r="41" spans="1:10" ht="24.9" customHeight="1">
      <c r="A41" s="239" t="s">
        <v>132</v>
      </c>
      <c r="B41" s="295" t="s">
        <v>174</v>
      </c>
      <c r="C41" s="296"/>
      <c r="D41" s="296"/>
      <c r="E41" s="296"/>
      <c r="F41" s="296"/>
      <c r="G41" s="297"/>
      <c r="H41" s="255" t="s">
        <v>59</v>
      </c>
      <c r="I41" s="298">
        <v>400</v>
      </c>
      <c r="J41" s="299"/>
    </row>
    <row r="42" spans="1:10" ht="24.9" customHeight="1">
      <c r="A42" s="239" t="s">
        <v>135</v>
      </c>
      <c r="B42" s="295" t="s">
        <v>133</v>
      </c>
      <c r="C42" s="296"/>
      <c r="D42" s="296"/>
      <c r="E42" s="296"/>
      <c r="F42" s="296"/>
      <c r="G42" s="297"/>
      <c r="H42" s="255" t="s">
        <v>134</v>
      </c>
      <c r="I42" s="298">
        <v>20000</v>
      </c>
      <c r="J42" s="299"/>
    </row>
    <row r="43" spans="1:10" ht="24.9" customHeight="1">
      <c r="A43" s="239" t="s">
        <v>138</v>
      </c>
      <c r="B43" s="295" t="s">
        <v>136</v>
      </c>
      <c r="C43" s="296"/>
      <c r="D43" s="296"/>
      <c r="E43" s="296"/>
      <c r="F43" s="296"/>
      <c r="G43" s="297"/>
      <c r="H43" s="255" t="s">
        <v>137</v>
      </c>
      <c r="I43" s="298">
        <v>2500</v>
      </c>
      <c r="J43" s="299"/>
    </row>
    <row r="44" spans="1:10" ht="24.9" customHeight="1">
      <c r="A44" s="239" t="s">
        <v>139</v>
      </c>
      <c r="B44" s="295" t="s">
        <v>175</v>
      </c>
      <c r="C44" s="296"/>
      <c r="D44" s="296"/>
      <c r="E44" s="296"/>
      <c r="F44" s="296"/>
      <c r="G44" s="297"/>
      <c r="H44" s="255" t="s">
        <v>176</v>
      </c>
      <c r="I44" s="298">
        <v>5000</v>
      </c>
      <c r="J44" s="299"/>
    </row>
    <row r="45" spans="1:10" ht="24.9" customHeight="1">
      <c r="A45" s="239" t="s">
        <v>140</v>
      </c>
      <c r="B45" s="295" t="s">
        <v>182</v>
      </c>
      <c r="C45" s="296"/>
      <c r="D45" s="296"/>
      <c r="E45" s="296"/>
      <c r="F45" s="296"/>
      <c r="G45" s="297"/>
      <c r="H45" s="255" t="s">
        <v>59</v>
      </c>
      <c r="I45" s="328" t="s">
        <v>181</v>
      </c>
      <c r="J45" s="329"/>
    </row>
    <row r="46" spans="1:10" ht="24.9" customHeight="1">
      <c r="A46" s="239" t="s">
        <v>141</v>
      </c>
      <c r="B46" s="295" t="s">
        <v>167</v>
      </c>
      <c r="C46" s="296"/>
      <c r="D46" s="296"/>
      <c r="E46" s="296"/>
      <c r="F46" s="296"/>
      <c r="G46" s="297"/>
      <c r="H46" s="255" t="s">
        <v>7</v>
      </c>
      <c r="I46" s="298">
        <v>1300</v>
      </c>
      <c r="J46" s="299"/>
    </row>
    <row r="47" spans="1:10" ht="24.9" customHeight="1">
      <c r="A47" s="239" t="s">
        <v>142</v>
      </c>
      <c r="B47" s="295" t="s">
        <v>168</v>
      </c>
      <c r="C47" s="296"/>
      <c r="D47" s="296"/>
      <c r="E47" s="296"/>
      <c r="F47" s="296"/>
      <c r="G47" s="297"/>
      <c r="H47" s="255" t="s">
        <v>7</v>
      </c>
      <c r="I47" s="298">
        <v>1400</v>
      </c>
      <c r="J47" s="299"/>
    </row>
    <row r="48" spans="1:10" ht="24.9" customHeight="1">
      <c r="A48" s="239" t="s">
        <v>143</v>
      </c>
      <c r="B48" s="295" t="s">
        <v>169</v>
      </c>
      <c r="C48" s="296"/>
      <c r="D48" s="296"/>
      <c r="E48" s="296"/>
      <c r="F48" s="296"/>
      <c r="G48" s="297"/>
      <c r="H48" s="255" t="s">
        <v>7</v>
      </c>
      <c r="I48" s="298">
        <v>1600</v>
      </c>
      <c r="J48" s="299"/>
    </row>
    <row r="49" spans="1:10" ht="24.9" customHeight="1" thickBot="1">
      <c r="A49" s="239" t="s">
        <v>144</v>
      </c>
      <c r="B49" s="295" t="s">
        <v>177</v>
      </c>
      <c r="C49" s="296"/>
      <c r="D49" s="296"/>
      <c r="E49" s="296"/>
      <c r="F49" s="296"/>
      <c r="G49" s="297"/>
      <c r="H49" s="255" t="s">
        <v>59</v>
      </c>
      <c r="I49" s="298">
        <v>300</v>
      </c>
      <c r="J49" s="299"/>
    </row>
    <row r="50" spans="1:10" ht="30" customHeight="1" thickBot="1">
      <c r="A50" s="241" t="s">
        <v>145</v>
      </c>
      <c r="B50" s="290" t="s">
        <v>146</v>
      </c>
      <c r="C50" s="291"/>
      <c r="D50" s="291"/>
      <c r="E50" s="291"/>
      <c r="F50" s="291"/>
      <c r="G50" s="291"/>
      <c r="H50" s="291"/>
      <c r="I50" s="291"/>
      <c r="J50" s="292"/>
    </row>
    <row r="51" spans="1:10" ht="24.9" customHeight="1">
      <c r="A51" s="238" t="s">
        <v>147</v>
      </c>
      <c r="B51" s="280" t="s">
        <v>148</v>
      </c>
      <c r="C51" s="281"/>
      <c r="D51" s="281"/>
      <c r="E51" s="281"/>
      <c r="F51" s="281"/>
      <c r="G51" s="282"/>
      <c r="H51" s="254" t="s">
        <v>103</v>
      </c>
      <c r="I51" s="283" t="s">
        <v>149</v>
      </c>
      <c r="J51" s="284"/>
    </row>
    <row r="52" spans="1:10" ht="24.9" customHeight="1" thickBot="1">
      <c r="A52" s="240" t="s">
        <v>150</v>
      </c>
      <c r="B52" s="285" t="s">
        <v>151</v>
      </c>
      <c r="C52" s="286"/>
      <c r="D52" s="286"/>
      <c r="E52" s="286"/>
      <c r="F52" s="286"/>
      <c r="G52" s="287"/>
      <c r="H52" s="256" t="s">
        <v>152</v>
      </c>
      <c r="I52" s="288" t="s">
        <v>153</v>
      </c>
      <c r="J52" s="289"/>
    </row>
    <row r="53" spans="1:10" ht="30" customHeight="1" thickBot="1">
      <c r="A53" s="242" t="s">
        <v>154</v>
      </c>
      <c r="B53" s="290" t="s">
        <v>155</v>
      </c>
      <c r="C53" s="291"/>
      <c r="D53" s="291"/>
      <c r="E53" s="291"/>
      <c r="F53" s="291"/>
      <c r="G53" s="291"/>
      <c r="H53" s="291"/>
      <c r="I53" s="291"/>
      <c r="J53" s="292"/>
    </row>
    <row r="54" spans="1:10" ht="46.2" customHeight="1">
      <c r="A54" s="243" t="s">
        <v>156</v>
      </c>
      <c r="B54" s="293" t="s">
        <v>157</v>
      </c>
      <c r="C54" s="293"/>
      <c r="D54" s="293"/>
      <c r="E54" s="293"/>
      <c r="F54" s="293"/>
      <c r="G54" s="293"/>
      <c r="H54" s="293"/>
      <c r="I54" s="298">
        <v>200000</v>
      </c>
      <c r="J54" s="299"/>
    </row>
    <row r="55" spans="1:10" ht="24.9" customHeight="1">
      <c r="A55" s="244" t="s">
        <v>158</v>
      </c>
      <c r="B55" s="294" t="s">
        <v>159</v>
      </c>
      <c r="C55" s="294"/>
      <c r="D55" s="294"/>
      <c r="E55" s="294"/>
      <c r="F55" s="294"/>
      <c r="G55" s="294"/>
      <c r="H55" s="294"/>
      <c r="I55" s="298">
        <v>200000</v>
      </c>
      <c r="J55" s="299"/>
    </row>
    <row r="56" spans="1:10" ht="24.9" customHeight="1">
      <c r="A56" s="244" t="s">
        <v>160</v>
      </c>
      <c r="B56" s="294" t="s">
        <v>161</v>
      </c>
      <c r="C56" s="294"/>
      <c r="D56" s="294"/>
      <c r="E56" s="294"/>
      <c r="F56" s="294"/>
      <c r="G56" s="294"/>
      <c r="H56" s="294"/>
      <c r="I56" s="298">
        <v>10000</v>
      </c>
      <c r="J56" s="299"/>
    </row>
    <row r="57" spans="1:10" ht="30" customHeight="1">
      <c r="A57" s="244" t="s">
        <v>162</v>
      </c>
      <c r="B57" s="271" t="s">
        <v>163</v>
      </c>
      <c r="C57" s="271"/>
      <c r="D57" s="271"/>
      <c r="E57" s="271"/>
      <c r="F57" s="271"/>
      <c r="G57" s="271"/>
      <c r="H57" s="271"/>
      <c r="I57" s="272"/>
      <c r="J57" s="273"/>
    </row>
    <row r="58" spans="1:10" ht="24.9" customHeight="1" thickBot="1">
      <c r="A58" s="245" t="s">
        <v>164</v>
      </c>
      <c r="B58" s="274" t="s">
        <v>165</v>
      </c>
      <c r="C58" s="274"/>
      <c r="D58" s="274"/>
      <c r="E58" s="274"/>
      <c r="F58" s="274"/>
      <c r="G58" s="274"/>
      <c r="H58" s="274"/>
      <c r="I58" s="275"/>
      <c r="J58" s="276"/>
    </row>
    <row r="59" spans="1:10" ht="64.8" customHeight="1" thickTop="1" thickBot="1">
      <c r="A59" s="246"/>
      <c r="B59" s="277" t="s">
        <v>166</v>
      </c>
      <c r="C59" s="277"/>
      <c r="D59" s="277"/>
      <c r="E59" s="277"/>
      <c r="F59" s="277"/>
      <c r="G59" s="277"/>
      <c r="H59" s="277"/>
      <c r="I59" s="278"/>
      <c r="J59" s="279"/>
    </row>
    <row r="60" spans="1:10" ht="24.9" customHeight="1"/>
    <row r="61" spans="1:10" ht="24.9" customHeight="1"/>
    <row r="62" spans="1:10" ht="24.9" customHeight="1"/>
    <row r="63" spans="1:10" ht="24.9" customHeight="1"/>
    <row r="64" spans="1:10" ht="24.9" customHeight="1"/>
    <row r="65" ht="24.9" customHeight="1"/>
    <row r="66" ht="24.9" customHeight="1"/>
    <row r="67" ht="24.9" customHeight="1"/>
    <row r="68" ht="24.9" customHeight="1"/>
    <row r="69" ht="24.9" customHeight="1"/>
    <row r="70" ht="24.9" customHeight="1"/>
    <row r="71" ht="24.9" customHeight="1"/>
    <row r="72" ht="24.9" customHeight="1"/>
    <row r="73" ht="24.9" customHeight="1"/>
    <row r="74" ht="24.9" customHeight="1"/>
    <row r="75" ht="24.9" customHeight="1"/>
    <row r="76" ht="24.9" customHeight="1"/>
    <row r="77" ht="24.9" customHeight="1"/>
    <row r="78" ht="24.9" customHeight="1"/>
    <row r="79" ht="24.9" customHeight="1"/>
    <row r="80" ht="24.9" customHeight="1"/>
    <row r="81" ht="24.9" customHeight="1"/>
    <row r="82" ht="24.9" customHeight="1"/>
    <row r="83" ht="24.9" customHeight="1"/>
    <row r="84" ht="24.9" customHeight="1"/>
    <row r="85" ht="24.9" customHeight="1"/>
    <row r="86" ht="24.9" customHeight="1"/>
    <row r="87" ht="24.9" customHeight="1"/>
    <row r="88" ht="24.9" customHeight="1"/>
    <row r="89" ht="24.9" customHeight="1"/>
    <row r="90" ht="24.9" customHeight="1"/>
    <row r="91" ht="24.9" customHeight="1"/>
    <row r="92" ht="24.9" customHeight="1"/>
    <row r="93" ht="24.9" customHeight="1"/>
    <row r="94" ht="24.9" customHeight="1"/>
    <row r="95" ht="24.9" customHeight="1"/>
    <row r="96" ht="24.9" customHeight="1"/>
    <row r="97" ht="24.9" customHeight="1"/>
    <row r="98" ht="24.9" customHeight="1"/>
    <row r="99" ht="24.9" customHeight="1"/>
    <row r="100" ht="24.9" customHeight="1"/>
    <row r="101" ht="24.9" customHeight="1"/>
    <row r="102" ht="24.9" customHeight="1"/>
    <row r="103" ht="24.9" customHeight="1"/>
    <row r="104" ht="24.9" customHeight="1"/>
    <row r="105" ht="24.9" customHeight="1"/>
    <row r="106" ht="24.9" customHeight="1"/>
    <row r="107" ht="24.9" customHeight="1"/>
    <row r="108" ht="24.9" customHeight="1"/>
    <row r="109" ht="24.9" customHeight="1"/>
    <row r="110" ht="24.9" customHeight="1"/>
    <row r="111" ht="24.9" customHeight="1"/>
    <row r="112" ht="24.9" customHeight="1"/>
    <row r="113" ht="24.9" customHeight="1"/>
    <row r="114" ht="24.9" customHeight="1"/>
    <row r="115" ht="24.9" customHeight="1"/>
    <row r="116" ht="24.9" customHeight="1"/>
    <row r="117" ht="24.9" customHeight="1"/>
    <row r="118" ht="24.9" customHeight="1"/>
    <row r="119" ht="24.9" customHeight="1"/>
  </sheetData>
  <mergeCells count="81">
    <mergeCell ref="I49:J49"/>
    <mergeCell ref="I54:J54"/>
    <mergeCell ref="I55:J55"/>
    <mergeCell ref="I56:J56"/>
    <mergeCell ref="I45:J45"/>
    <mergeCell ref="B50:J50"/>
    <mergeCell ref="I46:J46"/>
    <mergeCell ref="I47:J47"/>
    <mergeCell ref="I48:J48"/>
    <mergeCell ref="B46:G46"/>
    <mergeCell ref="B47:G47"/>
    <mergeCell ref="B48:G48"/>
    <mergeCell ref="B49:G49"/>
    <mergeCell ref="A1:J1"/>
    <mergeCell ref="B2:J2"/>
    <mergeCell ref="A3:A5"/>
    <mergeCell ref="B3:B5"/>
    <mergeCell ref="C3:C5"/>
    <mergeCell ref="D3:D5"/>
    <mergeCell ref="E3:G3"/>
    <mergeCell ref="H3:J3"/>
    <mergeCell ref="E4:G4"/>
    <mergeCell ref="H4:J4"/>
    <mergeCell ref="B13:J13"/>
    <mergeCell ref="A14:A16"/>
    <mergeCell ref="B14:B16"/>
    <mergeCell ref="C14:C16"/>
    <mergeCell ref="D14:D16"/>
    <mergeCell ref="E14:G14"/>
    <mergeCell ref="H14:J14"/>
    <mergeCell ref="E15:G15"/>
    <mergeCell ref="H15:J15"/>
    <mergeCell ref="B31:G31"/>
    <mergeCell ref="I31:J31"/>
    <mergeCell ref="B25:J25"/>
    <mergeCell ref="B26:G26"/>
    <mergeCell ref="I26:J26"/>
    <mergeCell ref="B27:G27"/>
    <mergeCell ref="I27:J27"/>
    <mergeCell ref="B28:G28"/>
    <mergeCell ref="I28:J28"/>
    <mergeCell ref="B29:J29"/>
    <mergeCell ref="B30:G30"/>
    <mergeCell ref="I30:J30"/>
    <mergeCell ref="B32:G32"/>
    <mergeCell ref="I32:J32"/>
    <mergeCell ref="B33:G33"/>
    <mergeCell ref="I33:J33"/>
    <mergeCell ref="B34:G34"/>
    <mergeCell ref="I34:J34"/>
    <mergeCell ref="B35:G35"/>
    <mergeCell ref="I35:J35"/>
    <mergeCell ref="B36:J36"/>
    <mergeCell ref="B37:G37"/>
    <mergeCell ref="B38:G38"/>
    <mergeCell ref="B39:G39"/>
    <mergeCell ref="B40:G40"/>
    <mergeCell ref="B41:G41"/>
    <mergeCell ref="B42:G42"/>
    <mergeCell ref="I37:J37"/>
    <mergeCell ref="I38:J38"/>
    <mergeCell ref="I39:J39"/>
    <mergeCell ref="I40:J40"/>
    <mergeCell ref="I41:J41"/>
    <mergeCell ref="I42:J42"/>
    <mergeCell ref="B43:G43"/>
    <mergeCell ref="B44:G44"/>
    <mergeCell ref="B45:G45"/>
    <mergeCell ref="I43:J43"/>
    <mergeCell ref="I44:J44"/>
    <mergeCell ref="B57:J57"/>
    <mergeCell ref="B58:J58"/>
    <mergeCell ref="B59:J59"/>
    <mergeCell ref="B51:G51"/>
    <mergeCell ref="I51:J51"/>
    <mergeCell ref="B52:G52"/>
    <mergeCell ref="I52:J52"/>
    <mergeCell ref="B53:J53"/>
    <mergeCell ref="B54:H54"/>
    <mergeCell ref="B55:H55"/>
    <mergeCell ref="B56:H56"/>
  </mergeCells>
  <phoneticPr fontId="27" type="noConversion"/>
  <pageMargins left="0.11811023622047245" right="0.11811023622047245" top="0.78740157480314965" bottom="0.78740157480314965" header="0.31496062992125984" footer="0.31496062992125984"/>
  <pageSetup paperSize="9" scale="61" orientation="portrait" r:id="rId1"/>
  <headerFooter>
    <oddFooter>Página &amp;P de &amp;N</oddFooter>
  </headerFooter>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W117"/>
  <sheetViews>
    <sheetView zoomScale="80" zoomScaleNormal="80" workbookViewId="0">
      <selection activeCell="D29" sqref="D29"/>
    </sheetView>
  </sheetViews>
  <sheetFormatPr defaultColWidth="9.09765625" defaultRowHeight="13.8"/>
  <cols>
    <col min="1" max="1" width="3.8984375" style="1" customWidth="1"/>
    <col min="2" max="2" width="40.3984375" style="1" bestFit="1" customWidth="1"/>
    <col min="3" max="3" width="7.296875" style="2" bestFit="1" customWidth="1"/>
    <col min="4" max="4" width="20" style="1" bestFit="1" customWidth="1"/>
    <col min="5" max="5" width="13.296875" style="2" customWidth="1"/>
    <col min="6" max="6" width="7.59765625" style="3" bestFit="1" customWidth="1"/>
    <col min="7" max="7" width="14" style="3" bestFit="1" customWidth="1"/>
    <col min="8" max="8" width="7.59765625" style="3" bestFit="1" customWidth="1"/>
    <col min="9" max="9" width="14" style="3" bestFit="1" customWidth="1"/>
    <col min="10" max="10" width="7.59765625" style="3" bestFit="1" customWidth="1"/>
    <col min="11" max="11" width="14" style="3" bestFit="1" customWidth="1"/>
    <col min="12" max="12" width="7.59765625" style="3" bestFit="1" customWidth="1"/>
    <col min="13" max="13" width="14" style="3" bestFit="1" customWidth="1"/>
    <col min="14" max="14" width="8.3984375" style="3" bestFit="1" customWidth="1"/>
    <col min="15" max="15" width="14" style="3" bestFit="1" customWidth="1"/>
    <col min="16" max="16" width="7.59765625" style="3" bestFit="1" customWidth="1"/>
    <col min="17" max="17" width="14" style="3" bestFit="1" customWidth="1"/>
    <col min="18" max="18" width="7.59765625" style="3" bestFit="1" customWidth="1"/>
    <col min="19" max="19" width="14" style="3" bestFit="1" customWidth="1"/>
    <col min="20" max="20" width="7.59765625" style="3" bestFit="1" customWidth="1"/>
    <col min="21" max="21" width="14" style="3" bestFit="1" customWidth="1"/>
    <col min="22" max="23" width="5.09765625" style="3" hidden="1" customWidth="1"/>
    <col min="24" max="16384" width="9.09765625" style="1"/>
  </cols>
  <sheetData>
    <row r="1" spans="2:23" ht="14.4" thickBot="1"/>
    <row r="2" spans="2:23" ht="28.2" thickBot="1">
      <c r="B2" s="226" t="s">
        <v>75</v>
      </c>
    </row>
    <row r="3" spans="2:23" s="5" customFormat="1" ht="23.4" thickBot="1">
      <c r="B3" s="187" t="s">
        <v>0</v>
      </c>
      <c r="C3" s="188" t="s">
        <v>1</v>
      </c>
      <c r="D3" s="4"/>
      <c r="E3" s="4"/>
      <c r="F3" s="330"/>
      <c r="G3" s="330"/>
      <c r="H3" s="330"/>
      <c r="I3" s="330"/>
      <c r="J3" s="330"/>
      <c r="K3" s="330"/>
      <c r="L3" s="330"/>
      <c r="M3" s="330"/>
      <c r="N3" s="330"/>
      <c r="O3" s="330"/>
      <c r="P3" s="330"/>
      <c r="Q3" s="330"/>
      <c r="R3" s="330"/>
      <c r="S3" s="330"/>
      <c r="T3" s="330"/>
      <c r="U3" s="330"/>
      <c r="V3" s="330"/>
      <c r="W3" s="331"/>
    </row>
    <row r="4" spans="2:23">
      <c r="B4" s="6" t="s">
        <v>2</v>
      </c>
      <c r="C4" s="7" t="s">
        <v>3</v>
      </c>
      <c r="D4" s="8"/>
      <c r="E4" s="9"/>
      <c r="F4" s="332">
        <v>40</v>
      </c>
      <c r="G4" s="333"/>
      <c r="H4" s="332">
        <v>50</v>
      </c>
      <c r="I4" s="333"/>
      <c r="J4" s="332">
        <v>60</v>
      </c>
      <c r="K4" s="333"/>
      <c r="L4" s="332">
        <v>70</v>
      </c>
      <c r="M4" s="333"/>
      <c r="N4" s="332">
        <v>80</v>
      </c>
      <c r="O4" s="333"/>
      <c r="P4" s="332">
        <v>90</v>
      </c>
      <c r="Q4" s="333"/>
      <c r="R4" s="332">
        <v>100</v>
      </c>
      <c r="S4" s="333"/>
      <c r="T4" s="332"/>
      <c r="U4" s="333"/>
      <c r="V4" s="334"/>
      <c r="W4" s="335"/>
    </row>
    <row r="5" spans="2:23" ht="14.4" thickBot="1">
      <c r="B5" s="10" t="s">
        <v>4</v>
      </c>
      <c r="C5" s="11"/>
      <c r="D5" s="12"/>
      <c r="E5" s="13"/>
      <c r="F5" s="336">
        <v>4</v>
      </c>
      <c r="G5" s="337"/>
      <c r="H5" s="336">
        <v>5</v>
      </c>
      <c r="I5" s="337"/>
      <c r="J5" s="336">
        <v>6</v>
      </c>
      <c r="K5" s="337"/>
      <c r="L5" s="336">
        <v>7</v>
      </c>
      <c r="M5" s="337"/>
      <c r="N5" s="336">
        <v>8</v>
      </c>
      <c r="O5" s="337"/>
      <c r="P5" s="336">
        <v>9</v>
      </c>
      <c r="Q5" s="337"/>
      <c r="R5" s="336">
        <v>10</v>
      </c>
      <c r="S5" s="337"/>
      <c r="T5" s="336"/>
      <c r="U5" s="337"/>
      <c r="V5" s="338"/>
      <c r="W5" s="339"/>
    </row>
    <row r="6" spans="2:23" s="5" customFormat="1">
      <c r="B6" s="14" t="s">
        <v>5</v>
      </c>
      <c r="C6" s="15"/>
      <c r="D6" s="16"/>
      <c r="E6" s="17"/>
      <c r="F6" s="340">
        <v>1</v>
      </c>
      <c r="G6" s="341"/>
      <c r="H6" s="340">
        <v>1</v>
      </c>
      <c r="I6" s="341"/>
      <c r="J6" s="340">
        <v>1</v>
      </c>
      <c r="K6" s="341"/>
      <c r="L6" s="340">
        <v>1</v>
      </c>
      <c r="M6" s="341"/>
      <c r="N6" s="340">
        <v>1</v>
      </c>
      <c r="O6" s="341"/>
      <c r="P6" s="340">
        <v>1</v>
      </c>
      <c r="Q6" s="341"/>
      <c r="R6" s="340">
        <v>1</v>
      </c>
      <c r="S6" s="341"/>
      <c r="T6" s="340"/>
      <c r="U6" s="341"/>
      <c r="V6" s="342"/>
      <c r="W6" s="343"/>
    </row>
    <row r="7" spans="2:23" s="22" customFormat="1" ht="13.2">
      <c r="B7" s="18" t="s">
        <v>6</v>
      </c>
      <c r="C7" s="19" t="s">
        <v>7</v>
      </c>
      <c r="D7" s="20"/>
      <c r="E7" s="21"/>
      <c r="F7" s="344">
        <v>8</v>
      </c>
      <c r="G7" s="345"/>
      <c r="H7" s="344">
        <v>8</v>
      </c>
      <c r="I7" s="345"/>
      <c r="J7" s="344">
        <v>8</v>
      </c>
      <c r="K7" s="345"/>
      <c r="L7" s="344">
        <v>8</v>
      </c>
      <c r="M7" s="345"/>
      <c r="N7" s="344">
        <v>8</v>
      </c>
      <c r="O7" s="345"/>
      <c r="P7" s="344">
        <v>8</v>
      </c>
      <c r="Q7" s="345"/>
      <c r="R7" s="344">
        <v>8</v>
      </c>
      <c r="S7" s="345"/>
      <c r="T7" s="344"/>
      <c r="U7" s="345"/>
      <c r="V7" s="344"/>
      <c r="W7" s="346"/>
    </row>
    <row r="8" spans="2:23" s="22" customFormat="1" ht="13.2">
      <c r="B8" s="23" t="s">
        <v>8</v>
      </c>
      <c r="C8" s="24" t="s">
        <v>7</v>
      </c>
      <c r="D8" s="25"/>
      <c r="E8" s="26"/>
      <c r="F8" s="347">
        <v>8</v>
      </c>
      <c r="G8" s="348"/>
      <c r="H8" s="347">
        <v>8</v>
      </c>
      <c r="I8" s="348"/>
      <c r="J8" s="347">
        <v>8</v>
      </c>
      <c r="K8" s="348"/>
      <c r="L8" s="347">
        <v>8</v>
      </c>
      <c r="M8" s="348"/>
      <c r="N8" s="347">
        <v>8</v>
      </c>
      <c r="O8" s="348"/>
      <c r="P8" s="347">
        <v>8</v>
      </c>
      <c r="Q8" s="348"/>
      <c r="R8" s="347">
        <v>8</v>
      </c>
      <c r="S8" s="348"/>
      <c r="T8" s="347"/>
      <c r="U8" s="348"/>
      <c r="V8" s="347"/>
      <c r="W8" s="349"/>
    </row>
    <row r="9" spans="2:23" s="22" customFormat="1" ht="13.2">
      <c r="B9" s="27" t="s">
        <v>9</v>
      </c>
      <c r="C9" s="28" t="s">
        <v>7</v>
      </c>
      <c r="D9" s="29"/>
      <c r="E9" s="30"/>
      <c r="F9" s="350">
        <v>1.5</v>
      </c>
      <c r="G9" s="351"/>
      <c r="H9" s="350">
        <v>1.5</v>
      </c>
      <c r="I9" s="351"/>
      <c r="J9" s="350">
        <v>1.5</v>
      </c>
      <c r="K9" s="351"/>
      <c r="L9" s="350">
        <v>1.5</v>
      </c>
      <c r="M9" s="351"/>
      <c r="N9" s="350">
        <v>1.5</v>
      </c>
      <c r="O9" s="351"/>
      <c r="P9" s="350">
        <v>1.5</v>
      </c>
      <c r="Q9" s="351"/>
      <c r="R9" s="350">
        <v>1.5</v>
      </c>
      <c r="S9" s="351"/>
      <c r="T9" s="350"/>
      <c r="U9" s="351"/>
      <c r="V9" s="350"/>
      <c r="W9" s="352"/>
    </row>
    <row r="10" spans="2:23" s="22" customFormat="1" ht="13.2">
      <c r="B10" s="31" t="s">
        <v>10</v>
      </c>
      <c r="C10" s="32" t="s">
        <v>7</v>
      </c>
      <c r="D10" s="33"/>
      <c r="E10" s="34"/>
      <c r="F10" s="353">
        <f t="shared" ref="F10" si="0">+F7+F8</f>
        <v>16</v>
      </c>
      <c r="G10" s="354"/>
      <c r="H10" s="353">
        <f t="shared" ref="H10" si="1">+H7+H8</f>
        <v>16</v>
      </c>
      <c r="I10" s="354"/>
      <c r="J10" s="353">
        <f t="shared" ref="J10" si="2">+J7+J8</f>
        <v>16</v>
      </c>
      <c r="K10" s="354"/>
      <c r="L10" s="353">
        <f t="shared" ref="L10" si="3">+L7+L8</f>
        <v>16</v>
      </c>
      <c r="M10" s="354"/>
      <c r="N10" s="353">
        <f>+N7+N8</f>
        <v>16</v>
      </c>
      <c r="O10" s="354"/>
      <c r="P10" s="353">
        <f>+P7+P8</f>
        <v>16</v>
      </c>
      <c r="Q10" s="354"/>
      <c r="R10" s="353">
        <f>+R7+R8</f>
        <v>16</v>
      </c>
      <c r="S10" s="354"/>
      <c r="T10" s="353"/>
      <c r="U10" s="354"/>
      <c r="V10" s="360"/>
      <c r="W10" s="361"/>
    </row>
    <row r="11" spans="2:23" s="22" customFormat="1" thickBot="1">
      <c r="B11" s="35" t="s">
        <v>11</v>
      </c>
      <c r="C11" s="36" t="s">
        <v>7</v>
      </c>
      <c r="D11" s="37"/>
      <c r="E11" s="38"/>
      <c r="F11" s="362">
        <f t="shared" ref="F11" si="4">+F7+F8+F9</f>
        <v>17.5</v>
      </c>
      <c r="G11" s="363"/>
      <c r="H11" s="362">
        <f t="shared" ref="H11" si="5">+H7+H8+H9</f>
        <v>17.5</v>
      </c>
      <c r="I11" s="363"/>
      <c r="J11" s="362">
        <f t="shared" ref="J11" si="6">+J7+J8+J9</f>
        <v>17.5</v>
      </c>
      <c r="K11" s="363"/>
      <c r="L11" s="362">
        <f t="shared" ref="L11" si="7">+L7+L8+L9</f>
        <v>17.5</v>
      </c>
      <c r="M11" s="363"/>
      <c r="N11" s="362">
        <f>+N7+N8+N9</f>
        <v>17.5</v>
      </c>
      <c r="O11" s="363"/>
      <c r="P11" s="362">
        <f>+P7+P8+P9</f>
        <v>17.5</v>
      </c>
      <c r="Q11" s="363"/>
      <c r="R11" s="362">
        <f>+R7+R8+R9</f>
        <v>17.5</v>
      </c>
      <c r="S11" s="363"/>
      <c r="T11" s="362"/>
      <c r="U11" s="363"/>
      <c r="V11" s="358"/>
      <c r="W11" s="359"/>
    </row>
    <row r="12" spans="2:23" ht="14.4" thickBot="1">
      <c r="E12" s="39"/>
    </row>
    <row r="13" spans="2:23" s="47" customFormat="1" ht="28.2" thickBot="1">
      <c r="B13" s="40" t="s">
        <v>12</v>
      </c>
      <c r="C13" s="41" t="s">
        <v>1</v>
      </c>
      <c r="D13" s="42" t="s">
        <v>13</v>
      </c>
      <c r="E13" s="43" t="s">
        <v>14</v>
      </c>
      <c r="F13" s="44" t="s">
        <v>15</v>
      </c>
      <c r="G13" s="45" t="s">
        <v>16</v>
      </c>
      <c r="H13" s="44" t="s">
        <v>15</v>
      </c>
      <c r="I13" s="45" t="s">
        <v>16</v>
      </c>
      <c r="J13" s="44" t="s">
        <v>15</v>
      </c>
      <c r="K13" s="45" t="s">
        <v>16</v>
      </c>
      <c r="L13" s="44" t="s">
        <v>15</v>
      </c>
      <c r="M13" s="45" t="s">
        <v>16</v>
      </c>
      <c r="N13" s="44" t="s">
        <v>15</v>
      </c>
      <c r="O13" s="45" t="s">
        <v>16</v>
      </c>
      <c r="P13" s="44" t="s">
        <v>15</v>
      </c>
      <c r="Q13" s="45" t="s">
        <v>16</v>
      </c>
      <c r="R13" s="44" t="s">
        <v>15</v>
      </c>
      <c r="S13" s="45" t="s">
        <v>16</v>
      </c>
      <c r="T13" s="44"/>
      <c r="U13" s="45"/>
      <c r="V13" s="46"/>
      <c r="W13" s="46"/>
    </row>
    <row r="14" spans="2:23" ht="14.4" thickBot="1">
      <c r="B14" s="48" t="s">
        <v>17</v>
      </c>
      <c r="C14" s="49" t="s">
        <v>18</v>
      </c>
      <c r="D14" s="50">
        <v>45413</v>
      </c>
      <c r="E14" s="51">
        <v>8.5305134390075814</v>
      </c>
      <c r="F14" s="52">
        <f>F11*F6*F5*0.792</f>
        <v>55.440000000000005</v>
      </c>
      <c r="G14" s="53">
        <f t="shared" ref="G14" si="8">+F14*$E$14</f>
        <v>472.93166505858034</v>
      </c>
      <c r="H14" s="52">
        <f>H11*H6*H5*0.792</f>
        <v>69.3</v>
      </c>
      <c r="I14" s="53">
        <f t="shared" ref="I14" si="9">+H14*$E$14</f>
        <v>591.16458132322532</v>
      </c>
      <c r="J14" s="52">
        <f>J11*J6*J5*0.792</f>
        <v>83.160000000000011</v>
      </c>
      <c r="K14" s="53">
        <f t="shared" ref="K14" si="10">+J14*$E$14</f>
        <v>709.39749758787059</v>
      </c>
      <c r="L14" s="52">
        <f>L11*L6*L5*0.792</f>
        <v>97.02000000000001</v>
      </c>
      <c r="M14" s="53">
        <f t="shared" ref="M14" si="11">+L14*$E$14</f>
        <v>827.63041385251563</v>
      </c>
      <c r="N14" s="52">
        <f>N11*N6*N5*0.792</f>
        <v>110.88000000000001</v>
      </c>
      <c r="O14" s="53">
        <f>+N14*$E$14</f>
        <v>945.86333011716067</v>
      </c>
      <c r="P14" s="52">
        <f>P11*P6*P5*0.792</f>
        <v>124.74000000000001</v>
      </c>
      <c r="Q14" s="53">
        <f>+P14*$E$14</f>
        <v>1064.0962463818057</v>
      </c>
      <c r="R14" s="52">
        <f>R11*R6*R5*0.792</f>
        <v>138.6</v>
      </c>
      <c r="S14" s="53">
        <f>+R14*$E$14</f>
        <v>1182.3291626464506</v>
      </c>
      <c r="T14" s="52"/>
      <c r="U14" s="53"/>
      <c r="V14" s="54"/>
      <c r="W14" s="54"/>
    </row>
    <row r="15" spans="2:23">
      <c r="B15" s="55" t="s">
        <v>19</v>
      </c>
      <c r="C15" s="56" t="s">
        <v>20</v>
      </c>
      <c r="D15" s="57" t="s">
        <v>21</v>
      </c>
      <c r="E15" s="58">
        <v>1.6</v>
      </c>
      <c r="F15" s="59">
        <f>ROUNDUP((F8*F6)/0.5,0)</f>
        <v>16</v>
      </c>
      <c r="G15" s="60">
        <f t="shared" ref="G15" si="12">+F15*$E$15</f>
        <v>25.6</v>
      </c>
      <c r="H15" s="59">
        <f>ROUNDUP((H8*H6)/0.5,0)</f>
        <v>16</v>
      </c>
      <c r="I15" s="60">
        <f t="shared" ref="I15" si="13">+H15*$E$15</f>
        <v>25.6</v>
      </c>
      <c r="J15" s="59">
        <f>ROUNDUP((J8*J6)/0.5,0)</f>
        <v>16</v>
      </c>
      <c r="K15" s="60">
        <f t="shared" ref="K15" si="14">+J15*$E$15</f>
        <v>25.6</v>
      </c>
      <c r="L15" s="59">
        <f>ROUNDUP((L8*L6)/0.5,0)</f>
        <v>16</v>
      </c>
      <c r="M15" s="60">
        <f t="shared" ref="M15" si="15">+L15*$E$15</f>
        <v>25.6</v>
      </c>
      <c r="N15" s="59">
        <f>ROUNDUP((N8*N6)/0.5,0)</f>
        <v>16</v>
      </c>
      <c r="O15" s="60">
        <f>+N15*$E$15</f>
        <v>25.6</v>
      </c>
      <c r="P15" s="59">
        <f>ROUNDUP((P8*P6)/0.5,0)</f>
        <v>16</v>
      </c>
      <c r="Q15" s="60">
        <f>+P15*$E$15</f>
        <v>25.6</v>
      </c>
      <c r="R15" s="59">
        <f>ROUNDUP((R8*R6)/0.5,0)</f>
        <v>16</v>
      </c>
      <c r="S15" s="60">
        <f>+R15*$E$15</f>
        <v>25.6</v>
      </c>
      <c r="T15" s="59"/>
      <c r="U15" s="60"/>
      <c r="V15" s="61"/>
      <c r="W15" s="61"/>
    </row>
    <row r="16" spans="2:23">
      <c r="B16" s="62" t="s">
        <v>22</v>
      </c>
      <c r="C16" s="63" t="s">
        <v>20</v>
      </c>
      <c r="D16" s="64" t="s">
        <v>23</v>
      </c>
      <c r="E16" s="65">
        <v>1.1499999999999999</v>
      </c>
      <c r="F16" s="66">
        <f>ROUNDUP((F7*F6)/1.5,0)</f>
        <v>6</v>
      </c>
      <c r="G16" s="67">
        <f t="shared" ref="G16" si="16">+F16*$E$16</f>
        <v>6.8999999999999995</v>
      </c>
      <c r="H16" s="66">
        <f>ROUNDUP((H7*H6)/1.5,0)</f>
        <v>6</v>
      </c>
      <c r="I16" s="67">
        <f t="shared" ref="I16" si="17">+H16*$E$16</f>
        <v>6.8999999999999995</v>
      </c>
      <c r="J16" s="66">
        <f>ROUNDUP((J7*J6)/1.5,0)</f>
        <v>6</v>
      </c>
      <c r="K16" s="67">
        <f t="shared" ref="K16" si="18">+J16*$E$16</f>
        <v>6.8999999999999995</v>
      </c>
      <c r="L16" s="66">
        <f>ROUNDUP((L7*L6)/1.5,0)</f>
        <v>6</v>
      </c>
      <c r="M16" s="67">
        <f t="shared" ref="M16" si="19">+L16*$E$16</f>
        <v>6.8999999999999995</v>
      </c>
      <c r="N16" s="66">
        <f>ROUNDUP((N7*N6)/1.5,0)</f>
        <v>6</v>
      </c>
      <c r="O16" s="67">
        <f>+N16*$E$16</f>
        <v>6.8999999999999995</v>
      </c>
      <c r="P16" s="66">
        <f>ROUNDUP((P7*P6)/1.5,0)</f>
        <v>6</v>
      </c>
      <c r="Q16" s="67">
        <f>+P16*$E$16</f>
        <v>6.8999999999999995</v>
      </c>
      <c r="R16" s="66">
        <f>ROUNDUP((R7*R6)/1.5,0)</f>
        <v>6</v>
      </c>
      <c r="S16" s="67">
        <f>+R16*$E$16</f>
        <v>6.8999999999999995</v>
      </c>
      <c r="T16" s="66"/>
      <c r="U16" s="67"/>
      <c r="V16" s="68"/>
      <c r="W16" s="68"/>
    </row>
    <row r="17" spans="2:23">
      <c r="B17" s="62" t="s">
        <v>24</v>
      </c>
      <c r="C17" s="63" t="s">
        <v>20</v>
      </c>
      <c r="D17" s="64" t="s">
        <v>25</v>
      </c>
      <c r="E17" s="65">
        <v>1.1499999999999999</v>
      </c>
      <c r="F17" s="66">
        <f>+F8*F6</f>
        <v>8</v>
      </c>
      <c r="G17" s="67">
        <f t="shared" ref="G17" si="20">+F17*$E$17</f>
        <v>9.1999999999999993</v>
      </c>
      <c r="H17" s="66">
        <f>+H8*H6</f>
        <v>8</v>
      </c>
      <c r="I17" s="67">
        <f t="shared" ref="I17" si="21">+H17*$E$17</f>
        <v>9.1999999999999993</v>
      </c>
      <c r="J17" s="66">
        <f>+J8*J6</f>
        <v>8</v>
      </c>
      <c r="K17" s="67">
        <f t="shared" ref="K17" si="22">+J17*$E$17</f>
        <v>9.1999999999999993</v>
      </c>
      <c r="L17" s="66">
        <f>+L8*L6</f>
        <v>8</v>
      </c>
      <c r="M17" s="67">
        <f t="shared" ref="M17" si="23">+L17*$E$17</f>
        <v>9.1999999999999993</v>
      </c>
      <c r="N17" s="66">
        <f>+N8*N6</f>
        <v>8</v>
      </c>
      <c r="O17" s="67">
        <f>+N17*$E$17</f>
        <v>9.1999999999999993</v>
      </c>
      <c r="P17" s="66">
        <f>+P8*P6</f>
        <v>8</v>
      </c>
      <c r="Q17" s="67">
        <f>+P17*$E$17</f>
        <v>9.1999999999999993</v>
      </c>
      <c r="R17" s="66">
        <f>+R8*R6</f>
        <v>8</v>
      </c>
      <c r="S17" s="67">
        <f>+R17*$E$17</f>
        <v>9.1999999999999993</v>
      </c>
      <c r="T17" s="66"/>
      <c r="U17" s="67"/>
      <c r="V17" s="68"/>
      <c r="W17" s="68"/>
    </row>
    <row r="18" spans="2:23">
      <c r="B18" s="62" t="s">
        <v>26</v>
      </c>
      <c r="C18" s="63" t="s">
        <v>7</v>
      </c>
      <c r="D18" s="64" t="s">
        <v>27</v>
      </c>
      <c r="E18" s="69">
        <v>0.72</v>
      </c>
      <c r="F18" s="70">
        <f>(F7+F9)*F5*F6</f>
        <v>38</v>
      </c>
      <c r="G18" s="71">
        <f t="shared" ref="G18" si="24">+F18*$E$18</f>
        <v>27.36</v>
      </c>
      <c r="H18" s="70">
        <f>(H7+H9)*H5*H6</f>
        <v>47.5</v>
      </c>
      <c r="I18" s="71">
        <f t="shared" ref="I18" si="25">+H18*$E$18</f>
        <v>34.199999999999996</v>
      </c>
      <c r="J18" s="70">
        <f>(J7+J9)*J5*J6</f>
        <v>57</v>
      </c>
      <c r="K18" s="71">
        <f t="shared" ref="K18" si="26">+J18*$E$18</f>
        <v>41.04</v>
      </c>
      <c r="L18" s="70">
        <f>(L7+L9)*L5*L6</f>
        <v>66.5</v>
      </c>
      <c r="M18" s="71">
        <f t="shared" ref="M18" si="27">+L18*$E$18</f>
        <v>47.879999999999995</v>
      </c>
      <c r="N18" s="70">
        <f>(N7+N9)*N5*N6</f>
        <v>76</v>
      </c>
      <c r="O18" s="71">
        <f>+N18*$E$18</f>
        <v>54.72</v>
      </c>
      <c r="P18" s="70">
        <f>(P7+P9)*P5*P6</f>
        <v>85.5</v>
      </c>
      <c r="Q18" s="71">
        <f>+P18*$E$18</f>
        <v>61.559999999999995</v>
      </c>
      <c r="R18" s="70">
        <f>(R7+R9)*R5*R6</f>
        <v>95</v>
      </c>
      <c r="S18" s="71">
        <f>+R18*$E$18</f>
        <v>68.399999999999991</v>
      </c>
      <c r="T18" s="70"/>
      <c r="U18" s="71"/>
      <c r="V18" s="68"/>
      <c r="W18" s="68"/>
    </row>
    <row r="19" spans="2:23">
      <c r="B19" s="62" t="s">
        <v>28</v>
      </c>
      <c r="C19" s="63" t="s">
        <v>7</v>
      </c>
      <c r="D19" s="64" t="s">
        <v>29</v>
      </c>
      <c r="E19" s="69">
        <v>7.6</v>
      </c>
      <c r="F19" s="70"/>
      <c r="G19" s="71"/>
      <c r="H19" s="70"/>
      <c r="I19" s="71"/>
      <c r="J19" s="70"/>
      <c r="K19" s="71"/>
      <c r="L19" s="70"/>
      <c r="M19" s="71"/>
      <c r="N19" s="70"/>
      <c r="O19" s="71"/>
      <c r="P19" s="70"/>
      <c r="Q19" s="71"/>
      <c r="R19" s="70"/>
      <c r="S19" s="71"/>
      <c r="T19" s="70"/>
      <c r="U19" s="71"/>
      <c r="V19" s="72"/>
      <c r="W19" s="73"/>
    </row>
    <row r="20" spans="2:23">
      <c r="B20" s="62" t="s">
        <v>30</v>
      </c>
      <c r="C20" s="63" t="s">
        <v>7</v>
      </c>
      <c r="D20" s="64" t="s">
        <v>31</v>
      </c>
      <c r="E20" s="69">
        <v>5</v>
      </c>
      <c r="F20" s="70"/>
      <c r="G20" s="71"/>
      <c r="H20" s="70"/>
      <c r="I20" s="71"/>
      <c r="J20" s="70"/>
      <c r="K20" s="71"/>
      <c r="L20" s="70"/>
      <c r="M20" s="71"/>
      <c r="N20" s="70"/>
      <c r="O20" s="71"/>
      <c r="P20" s="70"/>
      <c r="Q20" s="71"/>
      <c r="R20" s="70"/>
      <c r="S20" s="71"/>
      <c r="T20" s="70"/>
      <c r="U20" s="71"/>
      <c r="V20" s="72"/>
      <c r="W20" s="73"/>
    </row>
    <row r="21" spans="2:23">
      <c r="B21" s="62" t="s">
        <v>32</v>
      </c>
      <c r="C21" s="63" t="s">
        <v>33</v>
      </c>
      <c r="D21" s="64" t="s">
        <v>34</v>
      </c>
      <c r="E21" s="69">
        <v>50.37</v>
      </c>
      <c r="F21" s="70">
        <f>ROUNDUP((F8*F6)/6,0)</f>
        <v>2</v>
      </c>
      <c r="G21" s="71">
        <f>+F21*$E$21</f>
        <v>100.74</v>
      </c>
      <c r="H21" s="70">
        <f>ROUNDUP((H8*H6)/6,0)</f>
        <v>2</v>
      </c>
      <c r="I21" s="71">
        <f>+H21*$E$21</f>
        <v>100.74</v>
      </c>
      <c r="J21" s="70">
        <f>ROUNDUP((J8*J6)/6,0)</f>
        <v>2</v>
      </c>
      <c r="K21" s="71">
        <f>+J21*$E$21</f>
        <v>100.74</v>
      </c>
      <c r="L21" s="70">
        <f>ROUNDUP((L8*L6)/6,0)</f>
        <v>2</v>
      </c>
      <c r="M21" s="71">
        <f>+L21*$E$21</f>
        <v>100.74</v>
      </c>
      <c r="N21" s="70">
        <f>ROUNDUP((N8*N6)/6,0)</f>
        <v>2</v>
      </c>
      <c r="O21" s="71">
        <f>+N21*$E$21</f>
        <v>100.74</v>
      </c>
      <c r="P21" s="70">
        <f>ROUNDUP((P8*P6)/6,0)</f>
        <v>2</v>
      </c>
      <c r="Q21" s="71">
        <f>+P21*$E$21</f>
        <v>100.74</v>
      </c>
      <c r="R21" s="70">
        <f>ROUNDUP((R8*R6)/6,0)</f>
        <v>2</v>
      </c>
      <c r="S21" s="71">
        <f>+R21*$E$21</f>
        <v>100.74</v>
      </c>
      <c r="T21" s="70"/>
      <c r="U21" s="71"/>
      <c r="V21" s="66"/>
      <c r="W21" s="67"/>
    </row>
    <row r="22" spans="2:23">
      <c r="B22" s="62" t="s">
        <v>35</v>
      </c>
      <c r="C22" s="63" t="s">
        <v>33</v>
      </c>
      <c r="D22" s="64" t="s">
        <v>36</v>
      </c>
      <c r="E22" s="69">
        <v>68.89</v>
      </c>
      <c r="F22" s="70">
        <f>ROUNDUP((F7*F6)/6,0)</f>
        <v>2</v>
      </c>
      <c r="G22" s="71">
        <f>+F22*$E$22</f>
        <v>137.78</v>
      </c>
      <c r="H22" s="70">
        <f>ROUNDUP((H7*H6)/6,0)</f>
        <v>2</v>
      </c>
      <c r="I22" s="71">
        <f>+H22*$E$22</f>
        <v>137.78</v>
      </c>
      <c r="J22" s="70">
        <f>ROUNDUP((J7*J6)/6,0)</f>
        <v>2</v>
      </c>
      <c r="K22" s="71">
        <f>+J22*$E$22</f>
        <v>137.78</v>
      </c>
      <c r="L22" s="70">
        <f>ROUNDUP((L7*L6)/6,0)</f>
        <v>2</v>
      </c>
      <c r="M22" s="71">
        <f>+L22*$E$22</f>
        <v>137.78</v>
      </c>
      <c r="N22" s="70">
        <f>ROUNDUP((N7*N6)/6,0)</f>
        <v>2</v>
      </c>
      <c r="O22" s="71">
        <f>+N22*$E$22</f>
        <v>137.78</v>
      </c>
      <c r="P22" s="70">
        <f>ROUNDUP((P7*P6)/6,0)</f>
        <v>2</v>
      </c>
      <c r="Q22" s="71">
        <f>+P22*$E$22</f>
        <v>137.78</v>
      </c>
      <c r="R22" s="70">
        <f>ROUNDUP((R7*R6)/6,0)</f>
        <v>2</v>
      </c>
      <c r="S22" s="71">
        <f>+R22*$E$22</f>
        <v>137.78</v>
      </c>
      <c r="T22" s="70"/>
      <c r="U22" s="71"/>
      <c r="V22" s="66"/>
      <c r="W22" s="67"/>
    </row>
    <row r="23" spans="2:23">
      <c r="B23" s="62" t="s">
        <v>37</v>
      </c>
      <c r="C23" s="63" t="s">
        <v>20</v>
      </c>
      <c r="D23" s="64" t="s">
        <v>38</v>
      </c>
      <c r="E23" s="69">
        <v>1.93</v>
      </c>
      <c r="F23" s="70">
        <f>F6</f>
        <v>1</v>
      </c>
      <c r="G23" s="71">
        <f>+F23*$E$23</f>
        <v>1.93</v>
      </c>
      <c r="H23" s="70">
        <f>H6</f>
        <v>1</v>
      </c>
      <c r="I23" s="71">
        <f>+H23*$E$23</f>
        <v>1.93</v>
      </c>
      <c r="J23" s="70">
        <f>J6</f>
        <v>1</v>
      </c>
      <c r="K23" s="71">
        <f>+J23*$E$23</f>
        <v>1.93</v>
      </c>
      <c r="L23" s="70">
        <f>L6</f>
        <v>1</v>
      </c>
      <c r="M23" s="71">
        <f>+L23*$E$23</f>
        <v>1.93</v>
      </c>
      <c r="N23" s="70">
        <f>N6</f>
        <v>1</v>
      </c>
      <c r="O23" s="71">
        <f>+N23*$E$23</f>
        <v>1.93</v>
      </c>
      <c r="P23" s="70">
        <f>P6</f>
        <v>1</v>
      </c>
      <c r="Q23" s="71">
        <f>+P23*$E$23</f>
        <v>1.93</v>
      </c>
      <c r="R23" s="70">
        <f>R6</f>
        <v>1</v>
      </c>
      <c r="S23" s="71">
        <f>+R23*$E$23</f>
        <v>1.93</v>
      </c>
      <c r="T23" s="70"/>
      <c r="U23" s="71"/>
      <c r="V23" s="66"/>
      <c r="W23" s="67"/>
    </row>
    <row r="24" spans="2:23">
      <c r="B24" s="62" t="s">
        <v>39</v>
      </c>
      <c r="C24" s="63" t="s">
        <v>20</v>
      </c>
      <c r="D24" s="64" t="s">
        <v>38</v>
      </c>
      <c r="E24" s="69">
        <v>2.5299999999999998</v>
      </c>
      <c r="F24" s="70">
        <f>F6</f>
        <v>1</v>
      </c>
      <c r="G24" s="71">
        <f>+F24*$E$24</f>
        <v>2.5299999999999998</v>
      </c>
      <c r="H24" s="70">
        <f>H6</f>
        <v>1</v>
      </c>
      <c r="I24" s="71">
        <f>+H24*$E$24</f>
        <v>2.5299999999999998</v>
      </c>
      <c r="J24" s="70">
        <f>J6</f>
        <v>1</v>
      </c>
      <c r="K24" s="71">
        <f>+J24*$E$24</f>
        <v>2.5299999999999998</v>
      </c>
      <c r="L24" s="70">
        <f>L6</f>
        <v>1</v>
      </c>
      <c r="M24" s="71">
        <f>+L24*$E$24</f>
        <v>2.5299999999999998</v>
      </c>
      <c r="N24" s="70">
        <f>N6</f>
        <v>1</v>
      </c>
      <c r="O24" s="71">
        <f>+N24*$E$24</f>
        <v>2.5299999999999998</v>
      </c>
      <c r="P24" s="70">
        <f>P6</f>
        <v>1</v>
      </c>
      <c r="Q24" s="71">
        <f>+P24*$E$24</f>
        <v>2.5299999999999998</v>
      </c>
      <c r="R24" s="70">
        <f>R6</f>
        <v>1</v>
      </c>
      <c r="S24" s="71">
        <f>+R24*$E$24</f>
        <v>2.5299999999999998</v>
      </c>
      <c r="T24" s="70"/>
      <c r="U24" s="71"/>
      <c r="V24" s="66"/>
      <c r="W24" s="67"/>
    </row>
    <row r="25" spans="2:23">
      <c r="B25" s="62" t="s">
        <v>40</v>
      </c>
      <c r="C25" s="63" t="s">
        <v>41</v>
      </c>
      <c r="D25" s="64" t="s">
        <v>42</v>
      </c>
      <c r="E25" s="69">
        <v>37.29</v>
      </c>
      <c r="F25" s="70">
        <f>ROUNDUP(F6*0.1,0)</f>
        <v>1</v>
      </c>
      <c r="G25" s="71">
        <f>+F25*$E$25</f>
        <v>37.29</v>
      </c>
      <c r="H25" s="70">
        <f>ROUNDUP(H6*0.1,0)</f>
        <v>1</v>
      </c>
      <c r="I25" s="71">
        <f>+H25*$E$25</f>
        <v>37.29</v>
      </c>
      <c r="J25" s="70">
        <f>ROUNDUP(J6*0.1,0)</f>
        <v>1</v>
      </c>
      <c r="K25" s="71">
        <f>+J25*$E$25</f>
        <v>37.29</v>
      </c>
      <c r="L25" s="70">
        <f>ROUNDUP(L6*0.1,0)</f>
        <v>1</v>
      </c>
      <c r="M25" s="71">
        <f>+L25*$E$25</f>
        <v>37.29</v>
      </c>
      <c r="N25" s="70">
        <f>ROUNDUP(N6*0.1,0)</f>
        <v>1</v>
      </c>
      <c r="O25" s="71">
        <f>+N25*$E$25</f>
        <v>37.29</v>
      </c>
      <c r="P25" s="70">
        <f>ROUNDUP(P6*0.1,0)</f>
        <v>1</v>
      </c>
      <c r="Q25" s="71">
        <f>+P25*$E$25</f>
        <v>37.29</v>
      </c>
      <c r="R25" s="70">
        <f>ROUNDUP(R6*0.1,0)</f>
        <v>1</v>
      </c>
      <c r="S25" s="71">
        <f>+R25*$E$25</f>
        <v>37.29</v>
      </c>
      <c r="T25" s="70"/>
      <c r="U25" s="71"/>
      <c r="V25" s="66"/>
      <c r="W25" s="67"/>
    </row>
    <row r="26" spans="2:23">
      <c r="B26" s="62" t="s">
        <v>43</v>
      </c>
      <c r="C26" s="63" t="s">
        <v>44</v>
      </c>
      <c r="D26" s="64" t="s">
        <v>45</v>
      </c>
      <c r="E26" s="69">
        <v>13.8</v>
      </c>
      <c r="F26" s="70">
        <f>ROUNDUP(F6*0.05,0)</f>
        <v>1</v>
      </c>
      <c r="G26" s="71">
        <f>+F26*$E$26</f>
        <v>13.8</v>
      </c>
      <c r="H26" s="70">
        <f>ROUNDUP(H6*0.05,0)</f>
        <v>1</v>
      </c>
      <c r="I26" s="71">
        <f>+H26*$E$26</f>
        <v>13.8</v>
      </c>
      <c r="J26" s="70">
        <f>ROUNDUP(J6*0.05,0)</f>
        <v>1</v>
      </c>
      <c r="K26" s="71">
        <f>+J26*$E$26</f>
        <v>13.8</v>
      </c>
      <c r="L26" s="70">
        <f>ROUNDUP(L6*0.05,0)</f>
        <v>1</v>
      </c>
      <c r="M26" s="71">
        <f>+L26*$E$26</f>
        <v>13.8</v>
      </c>
      <c r="N26" s="70">
        <f>ROUNDUP(N6*0.05,0)</f>
        <v>1</v>
      </c>
      <c r="O26" s="71">
        <f>+N26*$E$26</f>
        <v>13.8</v>
      </c>
      <c r="P26" s="70">
        <f>ROUNDUP(P6*0.05,0)</f>
        <v>1</v>
      </c>
      <c r="Q26" s="71">
        <f>+P26*$E$26</f>
        <v>13.8</v>
      </c>
      <c r="R26" s="70">
        <f>ROUNDUP(R6*0.05,0)</f>
        <v>1</v>
      </c>
      <c r="S26" s="71">
        <f>+R26*$E$26</f>
        <v>13.8</v>
      </c>
      <c r="T26" s="70"/>
      <c r="U26" s="71"/>
      <c r="V26" s="66"/>
      <c r="W26" s="67"/>
    </row>
    <row r="27" spans="2:23">
      <c r="B27" s="62" t="s">
        <v>46</v>
      </c>
      <c r="C27" s="63" t="s">
        <v>47</v>
      </c>
      <c r="D27" s="64" t="s">
        <v>48</v>
      </c>
      <c r="E27" s="69">
        <v>253.75</v>
      </c>
      <c r="F27" s="70">
        <f>ROUNDUP((F11*F6*F5)/270,0)</f>
        <v>1</v>
      </c>
      <c r="G27" s="71">
        <f>+F27*$E$27</f>
        <v>253.75</v>
      </c>
      <c r="H27" s="70">
        <f>ROUNDUP((H11*H6*H5)/270,0)</f>
        <v>1</v>
      </c>
      <c r="I27" s="71">
        <f>+H27*$E$27</f>
        <v>253.75</v>
      </c>
      <c r="J27" s="70">
        <f>ROUNDUP((J11*J6*J5)/270,0)</f>
        <v>1</v>
      </c>
      <c r="K27" s="71">
        <f>+J27*$E$27</f>
        <v>253.75</v>
      </c>
      <c r="L27" s="70">
        <f>ROUNDUP((L11*L6*L5)/270,0)</f>
        <v>1</v>
      </c>
      <c r="M27" s="71">
        <f>+L27*$E$27</f>
        <v>253.75</v>
      </c>
      <c r="N27" s="70">
        <f>ROUNDUP((N11*N6*N5)/270,0)</f>
        <v>1</v>
      </c>
      <c r="O27" s="71">
        <f>+N27*$E$27</f>
        <v>253.75</v>
      </c>
      <c r="P27" s="70">
        <f>ROUNDUP((P11*P6*P5)/270,0)</f>
        <v>1</v>
      </c>
      <c r="Q27" s="71">
        <f>+P27*$E$27</f>
        <v>253.75</v>
      </c>
      <c r="R27" s="70">
        <f>ROUNDUP((R11*R6*R5)/270,0)</f>
        <v>1</v>
      </c>
      <c r="S27" s="71">
        <f>+R27*$E$27</f>
        <v>253.75</v>
      </c>
      <c r="T27" s="70"/>
      <c r="U27" s="71"/>
      <c r="V27" s="74" t="e">
        <f>T27+#REF!+R27+F27+H27+J27+L27+N27+P27+#REF!+#REF!</f>
        <v>#REF!</v>
      </c>
      <c r="W27" s="75" t="e">
        <f>V27*E27</f>
        <v>#REF!</v>
      </c>
    </row>
    <row r="28" spans="2:23" ht="14.4" thickBot="1">
      <c r="B28" s="76" t="s">
        <v>49</v>
      </c>
      <c r="C28" s="77" t="s">
        <v>50</v>
      </c>
      <c r="D28" s="78"/>
      <c r="E28" s="79">
        <v>95</v>
      </c>
      <c r="F28" s="80">
        <v>1</v>
      </c>
      <c r="G28" s="81">
        <f>+F28*$E$28</f>
        <v>95</v>
      </c>
      <c r="H28" s="80">
        <v>1</v>
      </c>
      <c r="I28" s="81">
        <f>+H28*$E$28</f>
        <v>95</v>
      </c>
      <c r="J28" s="80">
        <v>1</v>
      </c>
      <c r="K28" s="81">
        <f>+J28*$E$28</f>
        <v>95</v>
      </c>
      <c r="L28" s="80">
        <v>1</v>
      </c>
      <c r="M28" s="81">
        <f>+L28*$E$28</f>
        <v>95</v>
      </c>
      <c r="N28" s="80">
        <v>1</v>
      </c>
      <c r="O28" s="81">
        <f>+N28*$E$28</f>
        <v>95</v>
      </c>
      <c r="P28" s="80">
        <v>1</v>
      </c>
      <c r="Q28" s="81">
        <f>+P28*$E$28</f>
        <v>95</v>
      </c>
      <c r="R28" s="80">
        <v>1</v>
      </c>
      <c r="S28" s="81">
        <f>+R28*$E$28</f>
        <v>95</v>
      </c>
      <c r="T28" s="80"/>
      <c r="U28" s="81"/>
      <c r="V28" s="82" t="e">
        <f>T28+#REF!+R28+F28+H28+J28+L28+N28+P28+#REF!+#REF!</f>
        <v>#REF!</v>
      </c>
      <c r="W28" s="83" t="e">
        <f>V28*E28</f>
        <v>#REF!</v>
      </c>
    </row>
    <row r="29" spans="2:23" s="5" customFormat="1" ht="14.4" thickBot="1">
      <c r="B29" s="84" t="s">
        <v>51</v>
      </c>
      <c r="C29" s="85"/>
      <c r="D29" s="86"/>
      <c r="E29" s="87"/>
      <c r="F29" s="84"/>
      <c r="G29" s="88">
        <f>SUM(G14:G28)</f>
        <v>1184.8116650585803</v>
      </c>
      <c r="H29" s="84"/>
      <c r="I29" s="88">
        <f>SUM(I14:I28)</f>
        <v>1309.8845813232251</v>
      </c>
      <c r="J29" s="84"/>
      <c r="K29" s="88">
        <f>SUM(K14:K28)</f>
        <v>1434.9574975878706</v>
      </c>
      <c r="L29" s="84"/>
      <c r="M29" s="88">
        <f>SUM(M14:M28)</f>
        <v>1560.0304138525157</v>
      </c>
      <c r="N29" s="84"/>
      <c r="O29" s="88">
        <f>SUM(O14:O28)</f>
        <v>1685.1033301171606</v>
      </c>
      <c r="P29" s="84"/>
      <c r="Q29" s="88">
        <f>SUM(Q14:Q28)</f>
        <v>1810.1762463818056</v>
      </c>
      <c r="R29" s="84"/>
      <c r="S29" s="88">
        <f>SUM(S14:S28)</f>
        <v>1935.2491626464507</v>
      </c>
      <c r="T29" s="84"/>
      <c r="U29" s="88"/>
      <c r="V29" s="84"/>
      <c r="W29" s="88"/>
    </row>
    <row r="30" spans="2:23" s="5" customFormat="1" ht="14.4" thickBot="1">
      <c r="B30" s="89"/>
      <c r="C30" s="90"/>
      <c r="D30" s="89"/>
      <c r="E30" s="90"/>
      <c r="F30" s="89"/>
      <c r="G30" s="91"/>
      <c r="H30" s="89"/>
      <c r="I30" s="91"/>
      <c r="J30" s="89"/>
      <c r="K30" s="91"/>
      <c r="L30" s="89"/>
      <c r="M30" s="91"/>
      <c r="N30" s="89"/>
      <c r="O30" s="91"/>
      <c r="P30" s="89"/>
      <c r="Q30" s="91"/>
      <c r="R30" s="89"/>
      <c r="S30" s="91"/>
      <c r="T30" s="89"/>
      <c r="U30" s="91"/>
      <c r="V30" s="89"/>
      <c r="W30" s="91"/>
    </row>
    <row r="31" spans="2:23" s="98" customFormat="1" ht="14.4" thickBot="1">
      <c r="B31" s="92" t="s">
        <v>70</v>
      </c>
      <c r="C31" s="93"/>
      <c r="D31" s="94"/>
      <c r="E31" s="93"/>
      <c r="F31" s="95">
        <f>+F10*F6</f>
        <v>16</v>
      </c>
      <c r="G31" s="96">
        <f>+G29/F31</f>
        <v>74.050729066161267</v>
      </c>
      <c r="H31" s="95">
        <f>+H10*H6</f>
        <v>16</v>
      </c>
      <c r="I31" s="96">
        <f>+I29/H31</f>
        <v>81.86778633270157</v>
      </c>
      <c r="J31" s="95">
        <f>+J10*J6</f>
        <v>16</v>
      </c>
      <c r="K31" s="96">
        <f>+K29/J31</f>
        <v>89.684843599241916</v>
      </c>
      <c r="L31" s="95">
        <f>+L10*L6</f>
        <v>16</v>
      </c>
      <c r="M31" s="96">
        <f>+M29/L31</f>
        <v>97.501900865782233</v>
      </c>
      <c r="N31" s="95">
        <f>+N10*N6</f>
        <v>16</v>
      </c>
      <c r="O31" s="96">
        <f>+O29/N31</f>
        <v>105.31895813232254</v>
      </c>
      <c r="P31" s="95">
        <f>+P10*P6</f>
        <v>16</v>
      </c>
      <c r="Q31" s="96">
        <f>+Q29/P31</f>
        <v>113.13601539886285</v>
      </c>
      <c r="R31" s="95">
        <f>+R10*R6</f>
        <v>16</v>
      </c>
      <c r="S31" s="96">
        <f>+S29/R31</f>
        <v>120.95307266540317</v>
      </c>
      <c r="T31" s="95"/>
      <c r="U31" s="96"/>
      <c r="V31" s="97"/>
      <c r="W31" s="96"/>
    </row>
    <row r="32" spans="2:23" s="105" customFormat="1" ht="10.8" thickTop="1">
      <c r="B32" s="99" t="s">
        <v>71</v>
      </c>
      <c r="C32" s="100"/>
      <c r="D32" s="101"/>
      <c r="E32" s="102"/>
      <c r="F32" s="103">
        <f>+G32/G31</f>
        <v>0.39916189129957402</v>
      </c>
      <c r="G32" s="104">
        <f>G14/F31</f>
        <v>29.558229066161271</v>
      </c>
      <c r="H32" s="103">
        <f>+I32/I31</f>
        <v>0.4513104358599595</v>
      </c>
      <c r="I32" s="104">
        <f>I14/H31</f>
        <v>36.947786332701583</v>
      </c>
      <c r="J32" s="103">
        <f>+K32/K31</f>
        <v>0.49436829925649428</v>
      </c>
      <c r="K32" s="104">
        <f>K14/J31</f>
        <v>44.337343599241912</v>
      </c>
      <c r="L32" s="103">
        <f>+M32/M31</f>
        <v>0.53052197348426777</v>
      </c>
      <c r="M32" s="104">
        <f>M14/L31</f>
        <v>51.726900865782227</v>
      </c>
      <c r="N32" s="103">
        <f>+O32/O31</f>
        <v>0.56130880119464088</v>
      </c>
      <c r="O32" s="104">
        <f>O14/N31</f>
        <v>59.116458132322542</v>
      </c>
      <c r="P32" s="103">
        <f>+Q32/Q31</f>
        <v>0.58784123839252089</v>
      </c>
      <c r="Q32" s="104">
        <f>Q14/P31</f>
        <v>66.506015398862857</v>
      </c>
      <c r="R32" s="103">
        <f>+S32/S31</f>
        <v>0.61094415410035219</v>
      </c>
      <c r="S32" s="104">
        <f>S14/R31</f>
        <v>73.895572665403165</v>
      </c>
      <c r="T32" s="103"/>
      <c r="U32" s="104"/>
      <c r="V32" s="103"/>
      <c r="W32" s="104"/>
    </row>
    <row r="33" spans="2:23" s="105" customFormat="1" ht="10.8" thickBot="1">
      <c r="B33" s="106" t="s">
        <v>72</v>
      </c>
      <c r="C33" s="107"/>
      <c r="D33" s="108"/>
      <c r="E33" s="107"/>
      <c r="F33" s="109">
        <f>+G33/G31</f>
        <v>0.60083810870042587</v>
      </c>
      <c r="G33" s="110">
        <f>+G31-G32</f>
        <v>44.492499999999993</v>
      </c>
      <c r="H33" s="109">
        <f>+I33/I31</f>
        <v>0.54868956414004044</v>
      </c>
      <c r="I33" s="110">
        <f>+I31-I32</f>
        <v>44.919999999999987</v>
      </c>
      <c r="J33" s="109">
        <f>+K33/K31</f>
        <v>0.50563170074350572</v>
      </c>
      <c r="K33" s="110">
        <f>+K31-K32</f>
        <v>45.347500000000004</v>
      </c>
      <c r="L33" s="109">
        <f>+M33/M31</f>
        <v>0.46947802651573223</v>
      </c>
      <c r="M33" s="110">
        <f>+M31-M32</f>
        <v>45.775000000000006</v>
      </c>
      <c r="N33" s="109">
        <f>+O33/O31</f>
        <v>0.43869119880535906</v>
      </c>
      <c r="O33" s="110">
        <f>+O31-O32</f>
        <v>46.202499999999993</v>
      </c>
      <c r="P33" s="109">
        <f>+Q33/Q31</f>
        <v>0.41215876160747905</v>
      </c>
      <c r="Q33" s="110">
        <f>+Q31-Q32</f>
        <v>46.629999999999995</v>
      </c>
      <c r="R33" s="109">
        <f>+S33/S31</f>
        <v>0.38905584589964787</v>
      </c>
      <c r="S33" s="110">
        <f>+S31-S32</f>
        <v>47.057500000000005</v>
      </c>
      <c r="T33" s="109"/>
      <c r="U33" s="110"/>
      <c r="V33" s="109"/>
      <c r="W33" s="110"/>
    </row>
    <row r="34" spans="2:23" ht="14.4" thickBot="1"/>
    <row r="35" spans="2:23" ht="18" thickBot="1">
      <c r="B35" s="355" t="s">
        <v>68</v>
      </c>
      <c r="C35" s="356"/>
      <c r="D35" s="356"/>
      <c r="E35" s="356"/>
      <c r="F35" s="356"/>
      <c r="G35" s="356"/>
      <c r="H35" s="356"/>
      <c r="I35" s="356"/>
      <c r="J35" s="356"/>
      <c r="K35" s="356"/>
      <c r="L35" s="356"/>
      <c r="M35" s="356"/>
      <c r="N35" s="356"/>
      <c r="O35" s="356"/>
      <c r="P35" s="356"/>
      <c r="Q35" s="356"/>
      <c r="R35" s="356"/>
      <c r="S35" s="356"/>
      <c r="T35" s="356"/>
      <c r="U35" s="357"/>
    </row>
    <row r="36" spans="2:23">
      <c r="B36" s="111" t="s">
        <v>52</v>
      </c>
      <c r="C36" s="112"/>
      <c r="D36" s="113"/>
      <c r="E36" s="112"/>
      <c r="F36" s="114"/>
      <c r="G36" s="115">
        <f>+G31</f>
        <v>74.050729066161267</v>
      </c>
      <c r="H36" s="116"/>
      <c r="I36" s="115">
        <f>+I31</f>
        <v>81.86778633270157</v>
      </c>
      <c r="J36" s="114"/>
      <c r="K36" s="115">
        <f>+K31</f>
        <v>89.684843599241916</v>
      </c>
      <c r="L36" s="116"/>
      <c r="M36" s="115">
        <f>+M31</f>
        <v>97.501900865782233</v>
      </c>
      <c r="N36" s="114"/>
      <c r="O36" s="115">
        <f>+O31</f>
        <v>105.31895813232254</v>
      </c>
      <c r="P36" s="116"/>
      <c r="Q36" s="115">
        <f>+Q31</f>
        <v>113.13601539886285</v>
      </c>
      <c r="R36" s="116"/>
      <c r="S36" s="115">
        <f>+S31</f>
        <v>120.95307266540317</v>
      </c>
      <c r="T36" s="116"/>
      <c r="U36" s="115">
        <f>+U31</f>
        <v>0</v>
      </c>
      <c r="V36" s="117"/>
      <c r="W36" s="118"/>
    </row>
    <row r="37" spans="2:23">
      <c r="B37" s="119" t="s">
        <v>53</v>
      </c>
      <c r="C37" s="120">
        <v>0.05</v>
      </c>
      <c r="D37" s="121"/>
      <c r="E37" s="122"/>
      <c r="F37" s="123"/>
      <c r="G37" s="124">
        <f>+G36/0.95-G36</f>
        <v>3.8974067929558629</v>
      </c>
      <c r="H37" s="125"/>
      <c r="I37" s="124">
        <f>+I36/0.95-I36</f>
        <v>4.3088308596158811</v>
      </c>
      <c r="J37" s="123"/>
      <c r="K37" s="124">
        <f>+K36/0.95-K36</f>
        <v>4.7202549262758993</v>
      </c>
      <c r="L37" s="125"/>
      <c r="M37" s="124">
        <f>+M36/0.95-M36</f>
        <v>5.1316789929359174</v>
      </c>
      <c r="N37" s="123"/>
      <c r="O37" s="124">
        <f>+O36/0.95-O36</f>
        <v>5.5431030595959214</v>
      </c>
      <c r="P37" s="125"/>
      <c r="Q37" s="124">
        <f>+Q36/0.95-Q36</f>
        <v>5.9545271262559396</v>
      </c>
      <c r="R37" s="125"/>
      <c r="S37" s="124">
        <f>+S36/0.95-S36</f>
        <v>6.3659511929159578</v>
      </c>
      <c r="T37" s="125"/>
      <c r="U37" s="124">
        <f>+U36/0.95-U36</f>
        <v>0</v>
      </c>
      <c r="V37" s="126"/>
      <c r="W37" s="127"/>
    </row>
    <row r="38" spans="2:23">
      <c r="B38" s="128" t="s">
        <v>54</v>
      </c>
      <c r="C38" s="120">
        <v>0.15</v>
      </c>
      <c r="D38" s="121"/>
      <c r="E38" s="129"/>
      <c r="F38" s="123"/>
      <c r="G38" s="124">
        <f>+G36/0.85-G36</f>
        <v>13.067775717557879</v>
      </c>
      <c r="H38" s="125"/>
      <c r="I38" s="124">
        <f>+I36/0.85-I36</f>
        <v>14.447256411653214</v>
      </c>
      <c r="J38" s="123"/>
      <c r="K38" s="124">
        <f>+K36/0.85-K36</f>
        <v>15.826737105748578</v>
      </c>
      <c r="L38" s="125"/>
      <c r="M38" s="124">
        <f>+M36/0.85-M36</f>
        <v>17.206217799843927</v>
      </c>
      <c r="N38" s="123"/>
      <c r="O38" s="124">
        <f>+O36/0.85-O36</f>
        <v>18.585698493939276</v>
      </c>
      <c r="P38" s="125"/>
      <c r="Q38" s="124">
        <f>+Q36/0.85-Q36</f>
        <v>19.965179188034611</v>
      </c>
      <c r="R38" s="125"/>
      <c r="S38" s="124">
        <f>+S36/0.85-S36</f>
        <v>21.344659882129974</v>
      </c>
      <c r="T38" s="125"/>
      <c r="U38" s="124">
        <f>+U36/0.85-U36</f>
        <v>0</v>
      </c>
      <c r="V38" s="126"/>
      <c r="W38" s="127"/>
    </row>
    <row r="39" spans="2:23">
      <c r="B39" s="128" t="s">
        <v>55</v>
      </c>
      <c r="C39" s="120">
        <v>0.2</v>
      </c>
      <c r="D39" s="121"/>
      <c r="E39" s="129"/>
      <c r="F39" s="123"/>
      <c r="G39" s="124">
        <f>+G36/0.8-G36</f>
        <v>18.51268226654031</v>
      </c>
      <c r="H39" s="125"/>
      <c r="I39" s="124">
        <f>+I36/0.8-I36</f>
        <v>20.466946583175385</v>
      </c>
      <c r="J39" s="123"/>
      <c r="K39" s="124">
        <f>+K36/0.8-K36</f>
        <v>22.421210899810475</v>
      </c>
      <c r="L39" s="125"/>
      <c r="M39" s="124">
        <f>+M36/0.8-M36</f>
        <v>24.375475216445551</v>
      </c>
      <c r="N39" s="123"/>
      <c r="O39" s="124">
        <f>+O36/0.8-O36</f>
        <v>26.329739533080613</v>
      </c>
      <c r="P39" s="125"/>
      <c r="Q39" s="124">
        <f>+Q36/0.8-Q36</f>
        <v>28.284003849715717</v>
      </c>
      <c r="R39" s="125"/>
      <c r="S39" s="124">
        <f>+S36/0.8-S36</f>
        <v>30.238268166350792</v>
      </c>
      <c r="T39" s="125"/>
      <c r="U39" s="124">
        <f>+U36/0.8-U36</f>
        <v>0</v>
      </c>
      <c r="V39" s="126"/>
      <c r="W39" s="127"/>
    </row>
    <row r="40" spans="2:23">
      <c r="B40" s="130" t="s">
        <v>56</v>
      </c>
      <c r="C40" s="131"/>
      <c r="D40" s="132"/>
      <c r="E40" s="133"/>
      <c r="F40" s="134"/>
      <c r="G40" s="135">
        <f>SUM(G37:G39)</f>
        <v>35.477864777054052</v>
      </c>
      <c r="H40" s="136"/>
      <c r="I40" s="135">
        <f>SUM(I37:I39)</f>
        <v>39.223033854444481</v>
      </c>
      <c r="J40" s="134"/>
      <c r="K40" s="135">
        <f>SUM(K37:K39)</f>
        <v>42.968202931834952</v>
      </c>
      <c r="L40" s="136"/>
      <c r="M40" s="135">
        <f>SUM(M37:M39)</f>
        <v>46.713372009225395</v>
      </c>
      <c r="N40" s="134"/>
      <c r="O40" s="135">
        <f>SUM(O37:O39)</f>
        <v>50.45854108661581</v>
      </c>
      <c r="P40" s="136"/>
      <c r="Q40" s="135">
        <f>SUM(Q37:Q39)</f>
        <v>54.203710164006267</v>
      </c>
      <c r="R40" s="136"/>
      <c r="S40" s="135">
        <f>SUM(S37:S39)</f>
        <v>57.948879241396725</v>
      </c>
      <c r="T40" s="136"/>
      <c r="U40" s="135">
        <f>SUM(U37:U39)</f>
        <v>0</v>
      </c>
      <c r="V40" s="126"/>
      <c r="W40" s="127"/>
    </row>
    <row r="41" spans="2:23" ht="17.399999999999999">
      <c r="B41" s="137" t="s">
        <v>57</v>
      </c>
      <c r="C41" s="138"/>
      <c r="D41" s="139"/>
      <c r="E41" s="138"/>
      <c r="F41" s="140"/>
      <c r="G41" s="141">
        <f>+G40+G36</f>
        <v>109.52859384321532</v>
      </c>
      <c r="H41" s="142"/>
      <c r="I41" s="141">
        <f>+I40+I36</f>
        <v>121.09082018714605</v>
      </c>
      <c r="J41" s="140"/>
      <c r="K41" s="141">
        <f>+K40+K36</f>
        <v>132.65304653107688</v>
      </c>
      <c r="L41" s="142"/>
      <c r="M41" s="141">
        <f>+M40+M36</f>
        <v>144.21527287500763</v>
      </c>
      <c r="N41" s="140"/>
      <c r="O41" s="141">
        <f>+O40+O36</f>
        <v>155.77749921893835</v>
      </c>
      <c r="P41" s="142"/>
      <c r="Q41" s="141">
        <f>+Q40+Q36</f>
        <v>167.33972556286912</v>
      </c>
      <c r="R41" s="142"/>
      <c r="S41" s="141">
        <f>+S40+S36</f>
        <v>178.90195190679989</v>
      </c>
      <c r="T41" s="142"/>
      <c r="U41" s="141">
        <f>+U40+U36</f>
        <v>0</v>
      </c>
      <c r="V41" s="126"/>
      <c r="W41" s="127"/>
    </row>
    <row r="42" spans="2:23" s="143" customFormat="1" ht="11.4">
      <c r="C42" s="144"/>
      <c r="E42" s="144"/>
      <c r="F42" s="145"/>
      <c r="G42" s="145"/>
      <c r="H42" s="145"/>
      <c r="I42" s="145"/>
      <c r="J42" s="145"/>
      <c r="K42" s="145"/>
      <c r="L42" s="145"/>
      <c r="M42" s="145"/>
      <c r="N42" s="145"/>
      <c r="O42" s="145"/>
      <c r="P42" s="145"/>
      <c r="Q42" s="145"/>
      <c r="R42" s="145"/>
      <c r="S42" s="145"/>
      <c r="T42" s="145"/>
      <c r="U42" s="145"/>
      <c r="V42" s="145"/>
      <c r="W42" s="145"/>
    </row>
    <row r="43" spans="2:23" ht="14.4" thickBot="1"/>
    <row r="44" spans="2:23" s="5" customFormat="1" ht="18" thickBot="1">
      <c r="B44" s="355" t="s">
        <v>69</v>
      </c>
      <c r="C44" s="356"/>
      <c r="D44" s="356"/>
      <c r="E44" s="356"/>
      <c r="F44" s="356"/>
      <c r="G44" s="356"/>
      <c r="H44" s="356"/>
      <c r="I44" s="356"/>
      <c r="J44" s="356"/>
      <c r="K44" s="356"/>
      <c r="L44" s="356"/>
      <c r="M44" s="356"/>
      <c r="N44" s="356"/>
      <c r="O44" s="356"/>
      <c r="P44" s="356"/>
      <c r="Q44" s="356"/>
      <c r="R44" s="356"/>
      <c r="S44" s="356"/>
      <c r="T44" s="356"/>
      <c r="U44" s="356"/>
      <c r="V44" s="356"/>
      <c r="W44" s="357"/>
    </row>
    <row r="45" spans="2:23">
      <c r="B45" s="6" t="s">
        <v>2</v>
      </c>
      <c r="C45" s="7" t="s">
        <v>3</v>
      </c>
      <c r="D45" s="8"/>
      <c r="E45" s="9"/>
      <c r="F45" s="332">
        <f>F4</f>
        <v>40</v>
      </c>
      <c r="G45" s="333"/>
      <c r="H45" s="332">
        <f>H4</f>
        <v>50</v>
      </c>
      <c r="I45" s="333"/>
      <c r="J45" s="332">
        <f>J4</f>
        <v>60</v>
      </c>
      <c r="K45" s="333"/>
      <c r="L45" s="332">
        <f>L4</f>
        <v>70</v>
      </c>
      <c r="M45" s="333"/>
      <c r="N45" s="332">
        <f>N4</f>
        <v>80</v>
      </c>
      <c r="O45" s="333"/>
      <c r="P45" s="332">
        <f>P4</f>
        <v>90</v>
      </c>
      <c r="Q45" s="333"/>
      <c r="R45" s="332">
        <f>R4</f>
        <v>100</v>
      </c>
      <c r="S45" s="333"/>
      <c r="T45" s="332">
        <f>T4</f>
        <v>0</v>
      </c>
      <c r="U45" s="333"/>
      <c r="V45" s="334"/>
      <c r="W45" s="335"/>
    </row>
    <row r="46" spans="2:23" ht="14.4" thickBot="1">
      <c r="B46" s="10" t="s">
        <v>4</v>
      </c>
      <c r="C46" s="11"/>
      <c r="D46" s="12"/>
      <c r="E46" s="13"/>
      <c r="F46" s="336">
        <f>F5</f>
        <v>4</v>
      </c>
      <c r="G46" s="337"/>
      <c r="H46" s="336">
        <f>H5</f>
        <v>5</v>
      </c>
      <c r="I46" s="337"/>
      <c r="J46" s="336">
        <f>J5</f>
        <v>6</v>
      </c>
      <c r="K46" s="337"/>
      <c r="L46" s="336">
        <f>L5</f>
        <v>7</v>
      </c>
      <c r="M46" s="337"/>
      <c r="N46" s="336">
        <f>N5</f>
        <v>8</v>
      </c>
      <c r="O46" s="337"/>
      <c r="P46" s="336">
        <f>P5</f>
        <v>9</v>
      </c>
      <c r="Q46" s="337"/>
      <c r="R46" s="336">
        <f>R5</f>
        <v>10</v>
      </c>
      <c r="S46" s="337"/>
      <c r="T46" s="336">
        <f>T5</f>
        <v>0</v>
      </c>
      <c r="U46" s="337"/>
      <c r="V46" s="338"/>
      <c r="W46" s="339"/>
    </row>
    <row r="47" spans="2:23" s="5" customFormat="1" ht="14.4" thickBot="1">
      <c r="B47" s="14" t="s">
        <v>5</v>
      </c>
      <c r="C47" s="15"/>
      <c r="D47" s="16"/>
      <c r="E47" s="17"/>
      <c r="F47" s="340">
        <f>F6</f>
        <v>1</v>
      </c>
      <c r="G47" s="341"/>
      <c r="H47" s="340">
        <f>H6</f>
        <v>1</v>
      </c>
      <c r="I47" s="341"/>
      <c r="J47" s="340">
        <f>J6</f>
        <v>1</v>
      </c>
      <c r="K47" s="341"/>
      <c r="L47" s="340">
        <f>L6</f>
        <v>1</v>
      </c>
      <c r="M47" s="341"/>
      <c r="N47" s="340">
        <f>N6</f>
        <v>1</v>
      </c>
      <c r="O47" s="341"/>
      <c r="P47" s="340">
        <f>P6</f>
        <v>1</v>
      </c>
      <c r="Q47" s="341"/>
      <c r="R47" s="340">
        <f>R6</f>
        <v>1</v>
      </c>
      <c r="S47" s="341"/>
      <c r="T47" s="340">
        <f>T6</f>
        <v>0</v>
      </c>
      <c r="U47" s="341"/>
      <c r="V47" s="364"/>
      <c r="W47" s="365"/>
    </row>
    <row r="48" spans="2:23">
      <c r="B48" s="146" t="s">
        <v>58</v>
      </c>
      <c r="C48" s="147" t="s">
        <v>59</v>
      </c>
      <c r="D48" s="148"/>
      <c r="E48" s="149">
        <v>290.10000000000002</v>
      </c>
      <c r="F48" s="150">
        <f>+F47</f>
        <v>1</v>
      </c>
      <c r="G48" s="151">
        <f>+F48*E48</f>
        <v>290.10000000000002</v>
      </c>
      <c r="H48" s="150">
        <f>+H47</f>
        <v>1</v>
      </c>
      <c r="I48" s="151">
        <f>+H48*E48</f>
        <v>290.10000000000002</v>
      </c>
      <c r="J48" s="150">
        <f>+J47</f>
        <v>1</v>
      </c>
      <c r="K48" s="151">
        <f>+J48*E48</f>
        <v>290.10000000000002</v>
      </c>
      <c r="L48" s="150"/>
      <c r="M48" s="151"/>
      <c r="N48" s="150"/>
      <c r="O48" s="151"/>
      <c r="P48" s="150"/>
      <c r="Q48" s="151"/>
      <c r="R48" s="150"/>
      <c r="S48" s="151"/>
      <c r="T48" s="150"/>
      <c r="U48" s="151"/>
      <c r="V48" s="152"/>
      <c r="W48" s="152"/>
    </row>
    <row r="49" spans="2:23">
      <c r="B49" s="62" t="s">
        <v>60</v>
      </c>
      <c r="C49" s="63" t="s">
        <v>59</v>
      </c>
      <c r="D49" s="64"/>
      <c r="E49" s="65">
        <v>369.5</v>
      </c>
      <c r="F49" s="150"/>
      <c r="G49" s="151"/>
      <c r="H49" s="150"/>
      <c r="I49" s="151"/>
      <c r="J49" s="150"/>
      <c r="K49" s="151"/>
      <c r="L49" s="150">
        <f>+L47</f>
        <v>1</v>
      </c>
      <c r="M49" s="151">
        <f>L49*E49</f>
        <v>369.5</v>
      </c>
      <c r="N49" s="150">
        <f>+N47</f>
        <v>1</v>
      </c>
      <c r="O49" s="151">
        <f>+N49*E49</f>
        <v>369.5</v>
      </c>
      <c r="P49" s="150"/>
      <c r="Q49" s="151"/>
      <c r="R49" s="150"/>
      <c r="S49" s="151"/>
      <c r="T49" s="150"/>
      <c r="U49" s="151"/>
      <c r="V49" s="153"/>
      <c r="W49" s="153"/>
    </row>
    <row r="50" spans="2:23">
      <c r="B50" s="62" t="s">
        <v>61</v>
      </c>
      <c r="C50" s="63" t="s">
        <v>59</v>
      </c>
      <c r="D50" s="154"/>
      <c r="E50" s="65">
        <v>428.4</v>
      </c>
      <c r="F50" s="150"/>
      <c r="G50" s="151"/>
      <c r="H50" s="150"/>
      <c r="I50" s="151"/>
      <c r="J50" s="150"/>
      <c r="K50" s="151"/>
      <c r="L50" s="150"/>
      <c r="M50" s="151"/>
      <c r="N50" s="150"/>
      <c r="O50" s="151"/>
      <c r="P50" s="150">
        <f>+P47</f>
        <v>1</v>
      </c>
      <c r="Q50" s="151">
        <f>+P50*E50</f>
        <v>428.4</v>
      </c>
      <c r="R50" s="150">
        <f>+R47</f>
        <v>1</v>
      </c>
      <c r="S50" s="151">
        <f>+R50*E50</f>
        <v>428.4</v>
      </c>
      <c r="T50" s="150"/>
      <c r="U50" s="151"/>
      <c r="V50" s="153"/>
      <c r="W50" s="153"/>
    </row>
    <row r="51" spans="2:23">
      <c r="B51" s="62" t="s">
        <v>62</v>
      </c>
      <c r="C51" s="63" t="s">
        <v>59</v>
      </c>
      <c r="D51" s="154"/>
      <c r="E51" s="65">
        <v>439.4</v>
      </c>
      <c r="F51" s="150"/>
      <c r="G51" s="151"/>
      <c r="H51" s="150"/>
      <c r="I51" s="151"/>
      <c r="J51" s="150"/>
      <c r="K51" s="151"/>
      <c r="L51" s="150"/>
      <c r="M51" s="151"/>
      <c r="N51" s="150"/>
      <c r="O51" s="151"/>
      <c r="P51" s="150"/>
      <c r="Q51" s="151"/>
      <c r="R51" s="150"/>
      <c r="S51" s="151">
        <f>+R51*E51</f>
        <v>0</v>
      </c>
      <c r="T51" s="150">
        <f>+T47</f>
        <v>0</v>
      </c>
      <c r="U51" s="151">
        <f>+T51*E51</f>
        <v>0</v>
      </c>
      <c r="V51" s="153"/>
      <c r="W51" s="153"/>
    </row>
    <row r="52" spans="2:23" ht="14.4" thickBot="1">
      <c r="B52" s="76" t="s">
        <v>63</v>
      </c>
      <c r="C52" s="77" t="s">
        <v>59</v>
      </c>
      <c r="D52" s="155"/>
      <c r="E52" s="156">
        <v>15.9</v>
      </c>
      <c r="F52" s="150">
        <f>+F47*F46</f>
        <v>4</v>
      </c>
      <c r="G52" s="151">
        <f>+F52*E52</f>
        <v>63.6</v>
      </c>
      <c r="H52" s="150">
        <f>+H47*H46</f>
        <v>5</v>
      </c>
      <c r="I52" s="151">
        <f>+H52*E52</f>
        <v>79.5</v>
      </c>
      <c r="J52" s="150">
        <f>+J47*J46</f>
        <v>6</v>
      </c>
      <c r="K52" s="151">
        <f>+J52*E52</f>
        <v>95.4</v>
      </c>
      <c r="L52" s="150">
        <f>+L47*L46</f>
        <v>7</v>
      </c>
      <c r="M52" s="151">
        <f>+L52*E52</f>
        <v>111.3</v>
      </c>
      <c r="N52" s="150">
        <f>+N47*N46</f>
        <v>8</v>
      </c>
      <c r="O52" s="151">
        <f>+N52*E52</f>
        <v>127.2</v>
      </c>
      <c r="P52" s="150">
        <f>+P47*P46</f>
        <v>9</v>
      </c>
      <c r="Q52" s="151">
        <f>+P52*E52</f>
        <v>143.1</v>
      </c>
      <c r="R52" s="150">
        <f>+R47*R46</f>
        <v>10</v>
      </c>
      <c r="S52" s="151">
        <f>+R52*E52</f>
        <v>159</v>
      </c>
      <c r="T52" s="150">
        <f>+T47*T46</f>
        <v>0</v>
      </c>
      <c r="U52" s="151">
        <f>+T52*E52</f>
        <v>0</v>
      </c>
      <c r="V52" s="157">
        <f>V6*V5</f>
        <v>0</v>
      </c>
      <c r="W52" s="158">
        <f>+V52*E52</f>
        <v>0</v>
      </c>
    </row>
    <row r="53" spans="2:23">
      <c r="B53" s="111" t="s">
        <v>64</v>
      </c>
      <c r="C53" s="112"/>
      <c r="D53" s="113"/>
      <c r="E53" s="112"/>
      <c r="F53" s="114"/>
      <c r="G53" s="115">
        <f t="shared" ref="G53" si="28">SUM(G48:G52)</f>
        <v>353.70000000000005</v>
      </c>
      <c r="H53" s="116"/>
      <c r="I53" s="115">
        <f t="shared" ref="I53" si="29">SUM(I48:I52)</f>
        <v>369.6</v>
      </c>
      <c r="J53" s="114"/>
      <c r="K53" s="115">
        <f t="shared" ref="K53" si="30">SUM(K48:K52)</f>
        <v>385.5</v>
      </c>
      <c r="L53" s="116"/>
      <c r="M53" s="115">
        <f t="shared" ref="M53" si="31">SUM(M48:M52)</f>
        <v>480.8</v>
      </c>
      <c r="N53" s="114"/>
      <c r="O53" s="115">
        <f t="shared" ref="O53" si="32">SUM(O48:O52)</f>
        <v>496.7</v>
      </c>
      <c r="P53" s="116"/>
      <c r="Q53" s="115">
        <f t="shared" ref="Q53" si="33">SUM(Q48:Q52)</f>
        <v>571.5</v>
      </c>
      <c r="R53" s="116"/>
      <c r="S53" s="115">
        <f>SUM(S48:S52)</f>
        <v>587.4</v>
      </c>
      <c r="T53" s="116"/>
      <c r="U53" s="115">
        <f>SUM(U48:U52)</f>
        <v>0</v>
      </c>
      <c r="V53" s="117"/>
      <c r="W53" s="118">
        <f t="shared" ref="W53" si="34">SUM(W48:W52)</f>
        <v>0</v>
      </c>
    </row>
    <row r="54" spans="2:23">
      <c r="B54" s="119" t="s">
        <v>53</v>
      </c>
      <c r="C54" s="120">
        <v>0.05</v>
      </c>
      <c r="D54" s="121"/>
      <c r="E54" s="122"/>
      <c r="F54" s="123"/>
      <c r="G54" s="124">
        <f>+G53/0.95-G53</f>
        <v>18.615789473684231</v>
      </c>
      <c r="H54" s="125"/>
      <c r="I54" s="124">
        <f>+I53/0.95-I53</f>
        <v>19.452631578947376</v>
      </c>
      <c r="J54" s="123"/>
      <c r="K54" s="124">
        <f>+K53/0.95-K53</f>
        <v>20.28947368421052</v>
      </c>
      <c r="L54" s="125"/>
      <c r="M54" s="124">
        <f>+M53/0.95-M53</f>
        <v>25.305263157894785</v>
      </c>
      <c r="N54" s="123"/>
      <c r="O54" s="124">
        <f>+O53/0.95-O53</f>
        <v>26.14210526315793</v>
      </c>
      <c r="P54" s="125"/>
      <c r="Q54" s="124">
        <f>+Q53/0.95-Q53</f>
        <v>30.078947368421041</v>
      </c>
      <c r="R54" s="125"/>
      <c r="S54" s="124">
        <f>+S53/0.95-S53</f>
        <v>30.915789473684185</v>
      </c>
      <c r="T54" s="125"/>
      <c r="U54" s="124">
        <f>+U53/0.95-U53</f>
        <v>0</v>
      </c>
      <c r="V54" s="126"/>
      <c r="W54" s="127"/>
    </row>
    <row r="55" spans="2:23">
      <c r="B55" s="128" t="s">
        <v>54</v>
      </c>
      <c r="C55" s="120">
        <v>0.15</v>
      </c>
      <c r="D55" s="121"/>
      <c r="E55" s="129"/>
      <c r="F55" s="123"/>
      <c r="G55" s="124">
        <f>+G53/0.85-G53</f>
        <v>62.417647058823547</v>
      </c>
      <c r="H55" s="125"/>
      <c r="I55" s="124">
        <f>+I53/0.85-I53</f>
        <v>65.22352941176473</v>
      </c>
      <c r="J55" s="123"/>
      <c r="K55" s="124">
        <f>+K53/0.85-K53</f>
        <v>68.029411764705912</v>
      </c>
      <c r="L55" s="125"/>
      <c r="M55" s="124">
        <f>+M53/0.85-M53</f>
        <v>84.84705882352938</v>
      </c>
      <c r="N55" s="123"/>
      <c r="O55" s="124">
        <f>+O53/0.85-O53</f>
        <v>87.65294117647062</v>
      </c>
      <c r="P55" s="125"/>
      <c r="Q55" s="124">
        <f>+Q53/0.85-Q53</f>
        <v>100.85294117647061</v>
      </c>
      <c r="R55" s="125"/>
      <c r="S55" s="124">
        <f>+S53/0.85-S53</f>
        <v>103.65882352941173</v>
      </c>
      <c r="T55" s="125"/>
      <c r="U55" s="124">
        <f>+U53/0.85-U53</f>
        <v>0</v>
      </c>
      <c r="V55" s="126"/>
      <c r="W55" s="127"/>
    </row>
    <row r="56" spans="2:23">
      <c r="B56" s="128" t="s">
        <v>55</v>
      </c>
      <c r="C56" s="120">
        <v>0.2</v>
      </c>
      <c r="D56" s="121"/>
      <c r="E56" s="129"/>
      <c r="F56" s="123"/>
      <c r="G56" s="124">
        <f>+G53/0.8-G53</f>
        <v>88.425000000000011</v>
      </c>
      <c r="H56" s="125"/>
      <c r="I56" s="124">
        <f>+I53/0.8-I53</f>
        <v>92.399999999999977</v>
      </c>
      <c r="J56" s="123"/>
      <c r="K56" s="124">
        <f>+K53/0.8-K53</f>
        <v>96.375</v>
      </c>
      <c r="L56" s="125"/>
      <c r="M56" s="124">
        <f>+M53/0.8-M53</f>
        <v>120.19999999999999</v>
      </c>
      <c r="N56" s="123"/>
      <c r="O56" s="124">
        <f>+O53/0.8-O53</f>
        <v>124.17500000000001</v>
      </c>
      <c r="P56" s="125"/>
      <c r="Q56" s="124">
        <f>+Q53/0.8-Q53</f>
        <v>142.875</v>
      </c>
      <c r="R56" s="125"/>
      <c r="S56" s="124">
        <f>+S53/0.8-S53</f>
        <v>146.84999999999991</v>
      </c>
      <c r="T56" s="125"/>
      <c r="U56" s="124">
        <f>+U53/0.8-U53</f>
        <v>0</v>
      </c>
      <c r="V56" s="126"/>
      <c r="W56" s="127"/>
    </row>
    <row r="57" spans="2:23">
      <c r="B57" s="130" t="s">
        <v>56</v>
      </c>
      <c r="C57" s="131"/>
      <c r="D57" s="132"/>
      <c r="E57" s="133"/>
      <c r="F57" s="134"/>
      <c r="G57" s="135">
        <f>SUM(G54:G56)</f>
        <v>169.45843653250779</v>
      </c>
      <c r="H57" s="136"/>
      <c r="I57" s="135">
        <f>SUM(I54:I56)</f>
        <v>177.07616099071208</v>
      </c>
      <c r="J57" s="134"/>
      <c r="K57" s="135">
        <f>SUM(K54:K56)</f>
        <v>184.69388544891643</v>
      </c>
      <c r="L57" s="136"/>
      <c r="M57" s="135">
        <f>SUM(M54:M56)</f>
        <v>230.35232198142415</v>
      </c>
      <c r="N57" s="134"/>
      <c r="O57" s="135">
        <f>SUM(O54:O56)</f>
        <v>237.97004643962856</v>
      </c>
      <c r="P57" s="136"/>
      <c r="Q57" s="135">
        <f>SUM(Q54:Q56)</f>
        <v>273.80688854489165</v>
      </c>
      <c r="R57" s="136"/>
      <c r="S57" s="135">
        <f>SUM(S54:S56)</f>
        <v>281.42461300309583</v>
      </c>
      <c r="T57" s="136"/>
      <c r="U57" s="135">
        <f>SUM(U54:U56)</f>
        <v>0</v>
      </c>
      <c r="V57" s="126"/>
      <c r="W57" s="127"/>
    </row>
    <row r="58" spans="2:23" ht="17.399999999999999">
      <c r="B58" s="137" t="s">
        <v>66</v>
      </c>
      <c r="C58" s="138"/>
      <c r="D58" s="139"/>
      <c r="E58" s="138"/>
      <c r="F58" s="140"/>
      <c r="G58" s="141">
        <f>(G57+G53)/F47</f>
        <v>523.15843653250784</v>
      </c>
      <c r="H58" s="142"/>
      <c r="I58" s="141">
        <f>(I57+I53)/H47</f>
        <v>546.67616099071211</v>
      </c>
      <c r="J58" s="140"/>
      <c r="K58" s="141">
        <f>(K57+K53)/J47</f>
        <v>570.19388544891649</v>
      </c>
      <c r="L58" s="142"/>
      <c r="M58" s="141">
        <f>(M57+M53)/L47</f>
        <v>711.15232198142417</v>
      </c>
      <c r="N58" s="140"/>
      <c r="O58" s="141">
        <f>(O57+O53)/N47</f>
        <v>734.67004643962855</v>
      </c>
      <c r="P58" s="142"/>
      <c r="Q58" s="141">
        <f>(Q57+Q53)/P47</f>
        <v>845.30688854489165</v>
      </c>
      <c r="R58" s="142"/>
      <c r="S58" s="141">
        <f>(S57+S53)/R47</f>
        <v>868.82461300309581</v>
      </c>
      <c r="T58" s="142"/>
      <c r="U58" s="141" t="e">
        <f>(U57+U53)/T47</f>
        <v>#DIV/0!</v>
      </c>
      <c r="V58" s="126"/>
      <c r="W58" s="127"/>
    </row>
    <row r="59" spans="2:23" ht="60" customHeight="1" thickBot="1"/>
    <row r="60" spans="2:23" ht="28.2" thickBot="1">
      <c r="B60" s="226" t="s">
        <v>73</v>
      </c>
    </row>
    <row r="61" spans="2:23" s="5" customFormat="1" ht="23.4" thickBot="1">
      <c r="B61" s="189" t="s">
        <v>0</v>
      </c>
      <c r="C61" s="190" t="s">
        <v>1</v>
      </c>
      <c r="D61" s="191"/>
      <c r="E61" s="191"/>
      <c r="F61" s="366"/>
      <c r="G61" s="366"/>
      <c r="H61" s="366"/>
      <c r="I61" s="366"/>
      <c r="J61" s="366"/>
      <c r="K61" s="366"/>
      <c r="L61" s="366"/>
      <c r="M61" s="366"/>
      <c r="N61" s="366"/>
      <c r="O61" s="366"/>
      <c r="P61" s="366"/>
      <c r="Q61" s="366"/>
      <c r="R61" s="366"/>
      <c r="S61" s="366"/>
      <c r="T61" s="366"/>
      <c r="U61" s="366"/>
      <c r="V61" s="366"/>
      <c r="W61" s="367"/>
    </row>
    <row r="62" spans="2:23">
      <c r="B62" s="159" t="s">
        <v>2</v>
      </c>
      <c r="C62" s="160" t="s">
        <v>3</v>
      </c>
      <c r="D62" s="161"/>
      <c r="E62" s="162"/>
      <c r="F62" s="368">
        <f>+F63*8.5</f>
        <v>34</v>
      </c>
      <c r="G62" s="369"/>
      <c r="H62" s="368">
        <f>+H63*8.5</f>
        <v>42.5</v>
      </c>
      <c r="I62" s="369"/>
      <c r="J62" s="368">
        <f>+J63*8.5</f>
        <v>51</v>
      </c>
      <c r="K62" s="369"/>
      <c r="L62" s="368">
        <f>+L63*8.5</f>
        <v>59.5</v>
      </c>
      <c r="M62" s="369"/>
      <c r="N62" s="368">
        <f t="shared" ref="N62" si="35">+N63*8.5</f>
        <v>68</v>
      </c>
      <c r="O62" s="369"/>
      <c r="P62" s="368">
        <f t="shared" ref="P62" si="36">+P63*8.5</f>
        <v>76.5</v>
      </c>
      <c r="Q62" s="369"/>
      <c r="R62" s="368">
        <f t="shared" ref="R62" si="37">+R63*8.5</f>
        <v>85</v>
      </c>
      <c r="S62" s="369"/>
      <c r="T62" s="368">
        <f t="shared" ref="T62" si="38">+T63*8.5</f>
        <v>102</v>
      </c>
      <c r="U62" s="369"/>
      <c r="V62" s="334"/>
      <c r="W62" s="370"/>
    </row>
    <row r="63" spans="2:23" ht="14.4" thickBot="1">
      <c r="B63" s="163" t="s">
        <v>4</v>
      </c>
      <c r="C63" s="164"/>
      <c r="D63" s="165"/>
      <c r="E63" s="166"/>
      <c r="F63" s="371">
        <v>4</v>
      </c>
      <c r="G63" s="372"/>
      <c r="H63" s="371">
        <v>5</v>
      </c>
      <c r="I63" s="372"/>
      <c r="J63" s="371">
        <v>6</v>
      </c>
      <c r="K63" s="372"/>
      <c r="L63" s="371">
        <v>7</v>
      </c>
      <c r="M63" s="372"/>
      <c r="N63" s="371">
        <v>8</v>
      </c>
      <c r="O63" s="372"/>
      <c r="P63" s="371">
        <v>9</v>
      </c>
      <c r="Q63" s="372"/>
      <c r="R63" s="371">
        <v>10</v>
      </c>
      <c r="S63" s="372"/>
      <c r="T63" s="371">
        <v>12</v>
      </c>
      <c r="U63" s="372"/>
      <c r="V63" s="338"/>
      <c r="W63" s="373"/>
    </row>
    <row r="64" spans="2:23">
      <c r="B64" s="167" t="s">
        <v>5</v>
      </c>
      <c r="C64" s="168"/>
      <c r="D64" s="169"/>
      <c r="E64" s="170"/>
      <c r="F64" s="374">
        <v>1</v>
      </c>
      <c r="G64" s="375"/>
      <c r="H64" s="374">
        <v>1</v>
      </c>
      <c r="I64" s="375"/>
      <c r="J64" s="374">
        <v>1</v>
      </c>
      <c r="K64" s="375"/>
      <c r="L64" s="374">
        <v>1</v>
      </c>
      <c r="M64" s="375"/>
      <c r="N64" s="374">
        <v>1</v>
      </c>
      <c r="O64" s="375"/>
      <c r="P64" s="374">
        <v>1</v>
      </c>
      <c r="Q64" s="375"/>
      <c r="R64" s="374">
        <v>1</v>
      </c>
      <c r="S64" s="375"/>
      <c r="T64" s="374">
        <v>1</v>
      </c>
      <c r="U64" s="375"/>
      <c r="V64" s="342"/>
      <c r="W64" s="376"/>
    </row>
    <row r="65" spans="2:23">
      <c r="B65" s="18" t="s">
        <v>6</v>
      </c>
      <c r="C65" s="19" t="s">
        <v>7</v>
      </c>
      <c r="D65" s="20"/>
      <c r="E65" s="21"/>
      <c r="F65" s="344">
        <v>8</v>
      </c>
      <c r="G65" s="345"/>
      <c r="H65" s="344">
        <v>8</v>
      </c>
      <c r="I65" s="345"/>
      <c r="J65" s="344">
        <v>8</v>
      </c>
      <c r="K65" s="345"/>
      <c r="L65" s="344">
        <v>8</v>
      </c>
      <c r="M65" s="345"/>
      <c r="N65" s="344">
        <v>8</v>
      </c>
      <c r="O65" s="345"/>
      <c r="P65" s="344">
        <v>8</v>
      </c>
      <c r="Q65" s="345"/>
      <c r="R65" s="344">
        <v>8</v>
      </c>
      <c r="S65" s="345"/>
      <c r="T65" s="344">
        <v>8</v>
      </c>
      <c r="U65" s="345"/>
      <c r="V65" s="344"/>
      <c r="W65" s="377"/>
    </row>
    <row r="66" spans="2:23">
      <c r="B66" s="23" t="s">
        <v>8</v>
      </c>
      <c r="C66" s="24" t="s">
        <v>7</v>
      </c>
      <c r="D66" s="25"/>
      <c r="E66" s="26"/>
      <c r="F66" s="347">
        <v>8</v>
      </c>
      <c r="G66" s="348"/>
      <c r="H66" s="347">
        <v>8</v>
      </c>
      <c r="I66" s="348"/>
      <c r="J66" s="347">
        <v>8</v>
      </c>
      <c r="K66" s="348"/>
      <c r="L66" s="347">
        <v>8</v>
      </c>
      <c r="M66" s="348"/>
      <c r="N66" s="347">
        <v>8</v>
      </c>
      <c r="O66" s="348"/>
      <c r="P66" s="347">
        <v>8</v>
      </c>
      <c r="Q66" s="348"/>
      <c r="R66" s="347">
        <v>8</v>
      </c>
      <c r="S66" s="348"/>
      <c r="T66" s="347">
        <v>8</v>
      </c>
      <c r="U66" s="348"/>
      <c r="V66" s="347"/>
      <c r="W66" s="378"/>
    </row>
    <row r="67" spans="2:23">
      <c r="B67" s="27" t="s">
        <v>9</v>
      </c>
      <c r="C67" s="28" t="s">
        <v>7</v>
      </c>
      <c r="D67" s="29"/>
      <c r="E67" s="30"/>
      <c r="F67" s="350">
        <v>1.5</v>
      </c>
      <c r="G67" s="351"/>
      <c r="H67" s="350">
        <v>1.5</v>
      </c>
      <c r="I67" s="351"/>
      <c r="J67" s="350">
        <v>1.5</v>
      </c>
      <c r="K67" s="351"/>
      <c r="L67" s="350">
        <v>1.5</v>
      </c>
      <c r="M67" s="351"/>
      <c r="N67" s="350">
        <v>1.5</v>
      </c>
      <c r="O67" s="351"/>
      <c r="P67" s="350">
        <v>1.5</v>
      </c>
      <c r="Q67" s="351"/>
      <c r="R67" s="350">
        <v>1.5</v>
      </c>
      <c r="S67" s="351"/>
      <c r="T67" s="350">
        <v>1.5</v>
      </c>
      <c r="U67" s="351"/>
      <c r="V67" s="350"/>
      <c r="W67" s="379"/>
    </row>
    <row r="68" spans="2:23">
      <c r="B68" s="31" t="s">
        <v>10</v>
      </c>
      <c r="C68" s="32" t="s">
        <v>7</v>
      </c>
      <c r="D68" s="33"/>
      <c r="E68" s="34"/>
      <c r="F68" s="353">
        <f>+F65+F66</f>
        <v>16</v>
      </c>
      <c r="G68" s="354"/>
      <c r="H68" s="353">
        <f t="shared" ref="H68" si="39">+H65+H66</f>
        <v>16</v>
      </c>
      <c r="I68" s="354"/>
      <c r="J68" s="353">
        <f t="shared" ref="J68" si="40">+J65+J66</f>
        <v>16</v>
      </c>
      <c r="K68" s="354"/>
      <c r="L68" s="353">
        <f t="shared" ref="L68" si="41">+L65+L66</f>
        <v>16</v>
      </c>
      <c r="M68" s="354"/>
      <c r="N68" s="353">
        <f t="shared" ref="N68" si="42">+N65+N66</f>
        <v>16</v>
      </c>
      <c r="O68" s="354"/>
      <c r="P68" s="353">
        <f>+P65+P66</f>
        <v>16</v>
      </c>
      <c r="Q68" s="354"/>
      <c r="R68" s="353">
        <f>+R65+R66</f>
        <v>16</v>
      </c>
      <c r="S68" s="354"/>
      <c r="T68" s="353">
        <f>+T65+T66</f>
        <v>16</v>
      </c>
      <c r="U68" s="354"/>
      <c r="V68" s="360"/>
      <c r="W68" s="380"/>
    </row>
    <row r="69" spans="2:23" ht="14.4" thickBot="1">
      <c r="B69" s="35" t="s">
        <v>11</v>
      </c>
      <c r="C69" s="36" t="s">
        <v>7</v>
      </c>
      <c r="D69" s="37"/>
      <c r="E69" s="38"/>
      <c r="F69" s="362">
        <f>+F65+F66+F67</f>
        <v>17.5</v>
      </c>
      <c r="G69" s="363"/>
      <c r="H69" s="362">
        <f t="shared" ref="H69" si="43">+H65+H66+H67</f>
        <v>17.5</v>
      </c>
      <c r="I69" s="363"/>
      <c r="J69" s="362">
        <f t="shared" ref="J69" si="44">+J65+J66+J67</f>
        <v>17.5</v>
      </c>
      <c r="K69" s="363"/>
      <c r="L69" s="362">
        <f t="shared" ref="L69" si="45">+L65+L66+L67</f>
        <v>17.5</v>
      </c>
      <c r="M69" s="363"/>
      <c r="N69" s="362">
        <f t="shared" ref="N69" si="46">+N65+N66+N67</f>
        <v>17.5</v>
      </c>
      <c r="O69" s="363"/>
      <c r="P69" s="362">
        <f>+P65+P66+P67</f>
        <v>17.5</v>
      </c>
      <c r="Q69" s="363"/>
      <c r="R69" s="362">
        <f>+R65+R66+R67</f>
        <v>17.5</v>
      </c>
      <c r="S69" s="363"/>
      <c r="T69" s="362">
        <f>+T65+T66+T67</f>
        <v>17.5</v>
      </c>
      <c r="U69" s="363"/>
      <c r="V69" s="358"/>
      <c r="W69" s="381"/>
    </row>
    <row r="70" spans="2:23" ht="14.4" thickBot="1"/>
    <row r="71" spans="2:23" ht="28.2" thickBot="1">
      <c r="B71" s="40" t="s">
        <v>12</v>
      </c>
      <c r="C71" s="41" t="s">
        <v>1</v>
      </c>
      <c r="D71" s="42" t="s">
        <v>13</v>
      </c>
      <c r="E71" s="43" t="s">
        <v>14</v>
      </c>
      <c r="F71" s="44" t="s">
        <v>15</v>
      </c>
      <c r="G71" s="45" t="s">
        <v>16</v>
      </c>
      <c r="H71" s="44" t="s">
        <v>15</v>
      </c>
      <c r="I71" s="45" t="s">
        <v>16</v>
      </c>
      <c r="J71" s="44" t="s">
        <v>15</v>
      </c>
      <c r="K71" s="45" t="s">
        <v>16</v>
      </c>
      <c r="L71" s="44" t="s">
        <v>15</v>
      </c>
      <c r="M71" s="45" t="s">
        <v>16</v>
      </c>
      <c r="N71" s="44" t="s">
        <v>15</v>
      </c>
      <c r="O71" s="45" t="s">
        <v>16</v>
      </c>
      <c r="P71" s="44" t="s">
        <v>15</v>
      </c>
      <c r="Q71" s="45" t="s">
        <v>16</v>
      </c>
      <c r="R71" s="44" t="s">
        <v>15</v>
      </c>
      <c r="S71" s="45" t="s">
        <v>16</v>
      </c>
      <c r="T71" s="44" t="s">
        <v>15</v>
      </c>
      <c r="U71" s="45" t="s">
        <v>16</v>
      </c>
      <c r="V71" s="46"/>
      <c r="W71" s="46"/>
    </row>
    <row r="72" spans="2:23" ht="14.4" thickBot="1">
      <c r="B72" s="48" t="s">
        <v>17</v>
      </c>
      <c r="C72" s="49" t="s">
        <v>18</v>
      </c>
      <c r="D72" s="50">
        <v>45413</v>
      </c>
      <c r="E72" s="51">
        <v>8.5305134390075814</v>
      </c>
      <c r="F72" s="52">
        <f>F69*F64*F63*0.792</f>
        <v>55.440000000000005</v>
      </c>
      <c r="G72" s="53">
        <f>F72*E72</f>
        <v>472.93166505858034</v>
      </c>
      <c r="H72" s="52">
        <f>H69*H64*H63*0.792</f>
        <v>69.3</v>
      </c>
      <c r="I72" s="53">
        <f>H72*E72</f>
        <v>591.16458132322532</v>
      </c>
      <c r="J72" s="52">
        <f>J69*J64*J63*0.792</f>
        <v>83.160000000000011</v>
      </c>
      <c r="K72" s="53">
        <f>J72*E72</f>
        <v>709.39749758787059</v>
      </c>
      <c r="L72" s="52">
        <f>L69*L64*L63*0.792</f>
        <v>97.02000000000001</v>
      </c>
      <c r="M72" s="53">
        <f>L72*E72</f>
        <v>827.63041385251563</v>
      </c>
      <c r="N72" s="52">
        <f>N69*N64*N63*0.792</f>
        <v>110.88000000000001</v>
      </c>
      <c r="O72" s="53">
        <f>N72*E72</f>
        <v>945.86333011716067</v>
      </c>
      <c r="P72" s="52">
        <f>P69*P64*P63*0.792</f>
        <v>124.74000000000001</v>
      </c>
      <c r="Q72" s="53">
        <f>P72*E72</f>
        <v>1064.0962463818057</v>
      </c>
      <c r="R72" s="52">
        <f>R69*R64*R63*0.792</f>
        <v>138.6</v>
      </c>
      <c r="S72" s="53">
        <f>R72*E72</f>
        <v>1182.3291626464506</v>
      </c>
      <c r="T72" s="52">
        <f>T69*T64*T63*0.792</f>
        <v>166.32000000000002</v>
      </c>
      <c r="U72" s="53">
        <f>T72*E72</f>
        <v>1418.7949951757412</v>
      </c>
      <c r="V72" s="54"/>
      <c r="W72" s="54"/>
    </row>
    <row r="73" spans="2:23">
      <c r="B73" s="55" t="s">
        <v>19</v>
      </c>
      <c r="C73" s="56" t="s">
        <v>20</v>
      </c>
      <c r="D73" s="57" t="s">
        <v>21</v>
      </c>
      <c r="E73" s="58">
        <v>1.6</v>
      </c>
      <c r="F73" s="59">
        <f>ROUNDUP((F66*F64)/0.5,0)</f>
        <v>16</v>
      </c>
      <c r="G73" s="60">
        <f t="shared" ref="G73:G86" si="47">F73*E73</f>
        <v>25.6</v>
      </c>
      <c r="H73" s="59">
        <f>ROUNDUP((H66*H64)/0.5,0)</f>
        <v>16</v>
      </c>
      <c r="I73" s="60">
        <f t="shared" ref="I73:I86" si="48">H73*E73</f>
        <v>25.6</v>
      </c>
      <c r="J73" s="59">
        <f>ROUNDUP((J66*J64)/0.5,0)</f>
        <v>16</v>
      </c>
      <c r="K73" s="60">
        <f t="shared" ref="K73:K86" si="49">J73*E73</f>
        <v>25.6</v>
      </c>
      <c r="L73" s="59">
        <f>ROUNDUP((L66*L64)/0.5,0)</f>
        <v>16</v>
      </c>
      <c r="M73" s="60">
        <f t="shared" ref="M73:M86" si="50">L73*E73</f>
        <v>25.6</v>
      </c>
      <c r="N73" s="59">
        <f>ROUNDUP((N66*N64)/0.5,0)</f>
        <v>16</v>
      </c>
      <c r="O73" s="60">
        <f t="shared" ref="O73:O86" si="51">N73*E73</f>
        <v>25.6</v>
      </c>
      <c r="P73" s="59">
        <f>ROUNDUP((P66*P64)/0.5,0)</f>
        <v>16</v>
      </c>
      <c r="Q73" s="60">
        <f t="shared" ref="Q73:Q86" si="52">P73*E73</f>
        <v>25.6</v>
      </c>
      <c r="R73" s="59">
        <f>ROUNDUP((R66*R64)/0.5,0)</f>
        <v>16</v>
      </c>
      <c r="S73" s="60">
        <f t="shared" ref="S73:S86" si="53">R73*E73</f>
        <v>25.6</v>
      </c>
      <c r="T73" s="59">
        <f>ROUNDUP((T66*T64)/0.5,0)</f>
        <v>16</v>
      </c>
      <c r="U73" s="60">
        <f t="shared" ref="U73:U86" si="54">T73*E73</f>
        <v>25.6</v>
      </c>
      <c r="V73" s="61"/>
      <c r="W73" s="61"/>
    </row>
    <row r="74" spans="2:23">
      <c r="B74" s="62" t="s">
        <v>22</v>
      </c>
      <c r="C74" s="63" t="s">
        <v>20</v>
      </c>
      <c r="D74" s="64" t="s">
        <v>23</v>
      </c>
      <c r="E74" s="65">
        <v>1.1499999999999999</v>
      </c>
      <c r="F74" s="66">
        <f>ROUNDUP((F65*F64)/1.5,0)</f>
        <v>6</v>
      </c>
      <c r="G74" s="67">
        <f t="shared" si="47"/>
        <v>6.8999999999999995</v>
      </c>
      <c r="H74" s="66">
        <f>ROUNDUP((H65*H64)/1.5,0)</f>
        <v>6</v>
      </c>
      <c r="I74" s="67">
        <f t="shared" si="48"/>
        <v>6.8999999999999995</v>
      </c>
      <c r="J74" s="66">
        <f>ROUNDUP((J65*J64)/1.5,0)</f>
        <v>6</v>
      </c>
      <c r="K74" s="67">
        <f t="shared" si="49"/>
        <v>6.8999999999999995</v>
      </c>
      <c r="L74" s="66">
        <f>ROUNDUP((L65*L64)/1.5,0)</f>
        <v>6</v>
      </c>
      <c r="M74" s="67">
        <f t="shared" si="50"/>
        <v>6.8999999999999995</v>
      </c>
      <c r="N74" s="66">
        <f>ROUNDUP((N65*N64)/1.5,0)</f>
        <v>6</v>
      </c>
      <c r="O74" s="67">
        <f t="shared" si="51"/>
        <v>6.8999999999999995</v>
      </c>
      <c r="P74" s="66">
        <f>ROUNDUP((P65*P64)/1.5,0)</f>
        <v>6</v>
      </c>
      <c r="Q74" s="67">
        <f t="shared" si="52"/>
        <v>6.8999999999999995</v>
      </c>
      <c r="R74" s="66">
        <f>ROUNDUP((R65*R64)/1.5,0)</f>
        <v>6</v>
      </c>
      <c r="S74" s="67">
        <f t="shared" si="53"/>
        <v>6.8999999999999995</v>
      </c>
      <c r="T74" s="66">
        <f>ROUNDUP((T65*T64)/1.5,0)</f>
        <v>6</v>
      </c>
      <c r="U74" s="67">
        <f t="shared" si="54"/>
        <v>6.8999999999999995</v>
      </c>
      <c r="V74" s="68"/>
      <c r="W74" s="68"/>
    </row>
    <row r="75" spans="2:23">
      <c r="B75" s="62" t="s">
        <v>24</v>
      </c>
      <c r="C75" s="63" t="s">
        <v>20</v>
      </c>
      <c r="D75" s="64" t="s">
        <v>25</v>
      </c>
      <c r="E75" s="65">
        <v>1.1499999999999999</v>
      </c>
      <c r="F75" s="66">
        <f>+F66*F64</f>
        <v>8</v>
      </c>
      <c r="G75" s="67">
        <f t="shared" si="47"/>
        <v>9.1999999999999993</v>
      </c>
      <c r="H75" s="66">
        <f>+H66*H64</f>
        <v>8</v>
      </c>
      <c r="I75" s="67">
        <f t="shared" si="48"/>
        <v>9.1999999999999993</v>
      </c>
      <c r="J75" s="66">
        <f>+J66*J64</f>
        <v>8</v>
      </c>
      <c r="K75" s="67">
        <f t="shared" si="49"/>
        <v>9.1999999999999993</v>
      </c>
      <c r="L75" s="66">
        <f>+L66*L64</f>
        <v>8</v>
      </c>
      <c r="M75" s="67">
        <f t="shared" si="50"/>
        <v>9.1999999999999993</v>
      </c>
      <c r="N75" s="66">
        <f>+N66*N64</f>
        <v>8</v>
      </c>
      <c r="O75" s="67">
        <f t="shared" si="51"/>
        <v>9.1999999999999993</v>
      </c>
      <c r="P75" s="66">
        <f>+P66*P64</f>
        <v>8</v>
      </c>
      <c r="Q75" s="67">
        <f t="shared" si="52"/>
        <v>9.1999999999999993</v>
      </c>
      <c r="R75" s="66">
        <f>+R66*R64</f>
        <v>8</v>
      </c>
      <c r="S75" s="67">
        <f t="shared" si="53"/>
        <v>9.1999999999999993</v>
      </c>
      <c r="T75" s="66">
        <f>+T66*T64</f>
        <v>8</v>
      </c>
      <c r="U75" s="67">
        <f t="shared" si="54"/>
        <v>9.1999999999999993</v>
      </c>
      <c r="V75" s="68"/>
      <c r="W75" s="68"/>
    </row>
    <row r="76" spans="2:23">
      <c r="B76" s="62" t="s">
        <v>26</v>
      </c>
      <c r="C76" s="63" t="s">
        <v>7</v>
      </c>
      <c r="D76" s="64" t="s">
        <v>27</v>
      </c>
      <c r="E76" s="65">
        <v>0.72</v>
      </c>
      <c r="F76" s="66">
        <f>(F65+F67)*F63*F64</f>
        <v>38</v>
      </c>
      <c r="G76" s="67">
        <f t="shared" si="47"/>
        <v>27.36</v>
      </c>
      <c r="H76" s="66">
        <f>(H65+H67)*H63*H64</f>
        <v>47.5</v>
      </c>
      <c r="I76" s="67">
        <f t="shared" si="48"/>
        <v>34.199999999999996</v>
      </c>
      <c r="J76" s="66">
        <f>(J65+J67)*J63*J64</f>
        <v>57</v>
      </c>
      <c r="K76" s="67">
        <f t="shared" si="49"/>
        <v>41.04</v>
      </c>
      <c r="L76" s="66">
        <f>(L65+L67)*L63*L64</f>
        <v>66.5</v>
      </c>
      <c r="M76" s="67">
        <f t="shared" si="50"/>
        <v>47.879999999999995</v>
      </c>
      <c r="N76" s="66">
        <f>(N65+N67)*N63*N64</f>
        <v>76</v>
      </c>
      <c r="O76" s="67">
        <f t="shared" si="51"/>
        <v>54.72</v>
      </c>
      <c r="P76" s="66">
        <f>(P65+P67)*P63*P64</f>
        <v>85.5</v>
      </c>
      <c r="Q76" s="67">
        <f t="shared" si="52"/>
        <v>61.559999999999995</v>
      </c>
      <c r="R76" s="66">
        <f>(R65+R67)*R63*R64</f>
        <v>95</v>
      </c>
      <c r="S76" s="67">
        <f t="shared" si="53"/>
        <v>68.399999999999991</v>
      </c>
      <c r="T76" s="66">
        <f>(T65+T67)*T63*T64</f>
        <v>114</v>
      </c>
      <c r="U76" s="67">
        <f t="shared" si="54"/>
        <v>82.08</v>
      </c>
      <c r="V76" s="68"/>
      <c r="W76" s="68"/>
    </row>
    <row r="77" spans="2:23">
      <c r="B77" s="192" t="s">
        <v>28</v>
      </c>
      <c r="C77" s="193" t="s">
        <v>7</v>
      </c>
      <c r="D77" s="194" t="s">
        <v>29</v>
      </c>
      <c r="E77" s="195">
        <v>7.6</v>
      </c>
      <c r="F77" s="196">
        <f>F65*F64</f>
        <v>8</v>
      </c>
      <c r="G77" s="197">
        <f t="shared" si="47"/>
        <v>60.8</v>
      </c>
      <c r="H77" s="196">
        <f>H65*H64</f>
        <v>8</v>
      </c>
      <c r="I77" s="197">
        <f t="shared" si="48"/>
        <v>60.8</v>
      </c>
      <c r="J77" s="196">
        <f>J65*J64</f>
        <v>8</v>
      </c>
      <c r="K77" s="197">
        <f t="shared" si="49"/>
        <v>60.8</v>
      </c>
      <c r="L77" s="196">
        <f>L65*L64</f>
        <v>8</v>
      </c>
      <c r="M77" s="197">
        <f t="shared" si="50"/>
        <v>60.8</v>
      </c>
      <c r="N77" s="196">
        <f>N65*N64</f>
        <v>8</v>
      </c>
      <c r="O77" s="197">
        <f t="shared" si="51"/>
        <v>60.8</v>
      </c>
      <c r="P77" s="196">
        <f>P65*P64</f>
        <v>8</v>
      </c>
      <c r="Q77" s="197">
        <f t="shared" si="52"/>
        <v>60.8</v>
      </c>
      <c r="R77" s="196">
        <f>R65*R64</f>
        <v>8</v>
      </c>
      <c r="S77" s="197">
        <f t="shared" si="53"/>
        <v>60.8</v>
      </c>
      <c r="T77" s="196">
        <f>T65*T64</f>
        <v>8</v>
      </c>
      <c r="U77" s="197">
        <f t="shared" si="54"/>
        <v>60.8</v>
      </c>
      <c r="V77" s="72"/>
      <c r="W77" s="73"/>
    </row>
    <row r="78" spans="2:23">
      <c r="B78" s="192" t="s">
        <v>30</v>
      </c>
      <c r="C78" s="193" t="s">
        <v>7</v>
      </c>
      <c r="D78" s="194" t="s">
        <v>31</v>
      </c>
      <c r="E78" s="195">
        <v>5</v>
      </c>
      <c r="F78" s="196">
        <f>F64*F65*2</f>
        <v>16</v>
      </c>
      <c r="G78" s="197">
        <f t="shared" si="47"/>
        <v>80</v>
      </c>
      <c r="H78" s="196">
        <f>H64*H65*2</f>
        <v>16</v>
      </c>
      <c r="I78" s="197">
        <f t="shared" si="48"/>
        <v>80</v>
      </c>
      <c r="J78" s="196">
        <f>J64*J65*2</f>
        <v>16</v>
      </c>
      <c r="K78" s="197">
        <f t="shared" si="49"/>
        <v>80</v>
      </c>
      <c r="L78" s="196">
        <f>L64*L65*2</f>
        <v>16</v>
      </c>
      <c r="M78" s="197">
        <f t="shared" si="50"/>
        <v>80</v>
      </c>
      <c r="N78" s="196">
        <f>N64*N65*2</f>
        <v>16</v>
      </c>
      <c r="O78" s="197">
        <f t="shared" si="51"/>
        <v>80</v>
      </c>
      <c r="P78" s="196">
        <f>P64*P65*2</f>
        <v>16</v>
      </c>
      <c r="Q78" s="197">
        <f t="shared" si="52"/>
        <v>80</v>
      </c>
      <c r="R78" s="196">
        <f>R64*R65*2</f>
        <v>16</v>
      </c>
      <c r="S78" s="197">
        <f t="shared" si="53"/>
        <v>80</v>
      </c>
      <c r="T78" s="196">
        <f>T64*T65*2</f>
        <v>16</v>
      </c>
      <c r="U78" s="197">
        <f t="shared" si="54"/>
        <v>80</v>
      </c>
      <c r="V78" s="72"/>
      <c r="W78" s="73"/>
    </row>
    <row r="79" spans="2:23">
      <c r="B79" s="192" t="s">
        <v>32</v>
      </c>
      <c r="C79" s="193" t="s">
        <v>33</v>
      </c>
      <c r="D79" s="194" t="s">
        <v>34</v>
      </c>
      <c r="E79" s="195">
        <v>50.37</v>
      </c>
      <c r="F79" s="196">
        <f>ROUNDUP((F66*F64)/6,0)</f>
        <v>2</v>
      </c>
      <c r="G79" s="197">
        <f t="shared" si="47"/>
        <v>100.74</v>
      </c>
      <c r="H79" s="196">
        <f>ROUNDUP((H66*H64)/6,0)</f>
        <v>2</v>
      </c>
      <c r="I79" s="197">
        <f t="shared" si="48"/>
        <v>100.74</v>
      </c>
      <c r="J79" s="196">
        <f>ROUNDUP((J66*J64)/6,0)</f>
        <v>2</v>
      </c>
      <c r="K79" s="197">
        <f t="shared" si="49"/>
        <v>100.74</v>
      </c>
      <c r="L79" s="196">
        <f>ROUNDUP((L66*L64)/6,0)</f>
        <v>2</v>
      </c>
      <c r="M79" s="197">
        <f t="shared" si="50"/>
        <v>100.74</v>
      </c>
      <c r="N79" s="196">
        <f>ROUNDUP((N66*N64)/6,0)</f>
        <v>2</v>
      </c>
      <c r="O79" s="197">
        <f t="shared" si="51"/>
        <v>100.74</v>
      </c>
      <c r="P79" s="196">
        <f>ROUNDUP((P66*P64)/6,0)</f>
        <v>2</v>
      </c>
      <c r="Q79" s="197">
        <f t="shared" si="52"/>
        <v>100.74</v>
      </c>
      <c r="R79" s="196">
        <f>ROUNDUP((R66*R64)/6,0)</f>
        <v>2</v>
      </c>
      <c r="S79" s="197">
        <f t="shared" si="53"/>
        <v>100.74</v>
      </c>
      <c r="T79" s="196">
        <f>ROUNDUP((T66*T64)/6,0)</f>
        <v>2</v>
      </c>
      <c r="U79" s="197">
        <f t="shared" si="54"/>
        <v>100.74</v>
      </c>
      <c r="V79" s="66"/>
      <c r="W79" s="67"/>
    </row>
    <row r="80" spans="2:23">
      <c r="B80" s="192" t="s">
        <v>35</v>
      </c>
      <c r="C80" s="193" t="s">
        <v>33</v>
      </c>
      <c r="D80" s="194" t="s">
        <v>36</v>
      </c>
      <c r="E80" s="195">
        <v>68.89</v>
      </c>
      <c r="F80" s="196">
        <f>ROUNDUP((F65*F64)/6,0)</f>
        <v>2</v>
      </c>
      <c r="G80" s="197">
        <f t="shared" si="47"/>
        <v>137.78</v>
      </c>
      <c r="H80" s="196">
        <f>ROUNDUP((H65*H64)/6,0)</f>
        <v>2</v>
      </c>
      <c r="I80" s="197">
        <f t="shared" si="48"/>
        <v>137.78</v>
      </c>
      <c r="J80" s="196">
        <f>ROUNDUP((J65*J64)/6,0)</f>
        <v>2</v>
      </c>
      <c r="K80" s="197">
        <f t="shared" si="49"/>
        <v>137.78</v>
      </c>
      <c r="L80" s="196">
        <f>ROUNDUP((L65*L64)/6,0)</f>
        <v>2</v>
      </c>
      <c r="M80" s="197">
        <f t="shared" si="50"/>
        <v>137.78</v>
      </c>
      <c r="N80" s="196">
        <f>ROUNDUP((N65*N64)/6,0)</f>
        <v>2</v>
      </c>
      <c r="O80" s="197">
        <f t="shared" si="51"/>
        <v>137.78</v>
      </c>
      <c r="P80" s="196">
        <f>ROUNDUP((P65*P64)/6,0)</f>
        <v>2</v>
      </c>
      <c r="Q80" s="197">
        <f t="shared" si="52"/>
        <v>137.78</v>
      </c>
      <c r="R80" s="196">
        <f>ROUNDUP((R65*R64)/6,0)</f>
        <v>2</v>
      </c>
      <c r="S80" s="197">
        <f t="shared" si="53"/>
        <v>137.78</v>
      </c>
      <c r="T80" s="196">
        <f>ROUNDUP((T65*T64)/6,0)</f>
        <v>2</v>
      </c>
      <c r="U80" s="197">
        <f t="shared" si="54"/>
        <v>137.78</v>
      </c>
      <c r="V80" s="66"/>
      <c r="W80" s="67"/>
    </row>
    <row r="81" spans="2:23">
      <c r="B81" s="192" t="s">
        <v>37</v>
      </c>
      <c r="C81" s="193" t="s">
        <v>20</v>
      </c>
      <c r="D81" s="194" t="s">
        <v>38</v>
      </c>
      <c r="E81" s="195">
        <v>1.93</v>
      </c>
      <c r="F81" s="196">
        <f>F64</f>
        <v>1</v>
      </c>
      <c r="G81" s="197">
        <f t="shared" si="47"/>
        <v>1.93</v>
      </c>
      <c r="H81" s="196">
        <f>H64</f>
        <v>1</v>
      </c>
      <c r="I81" s="197">
        <f t="shared" si="48"/>
        <v>1.93</v>
      </c>
      <c r="J81" s="196">
        <f>J64</f>
        <v>1</v>
      </c>
      <c r="K81" s="197">
        <f t="shared" si="49"/>
        <v>1.93</v>
      </c>
      <c r="L81" s="196">
        <f>L64</f>
        <v>1</v>
      </c>
      <c r="M81" s="197">
        <f t="shared" si="50"/>
        <v>1.93</v>
      </c>
      <c r="N81" s="196">
        <f>N64</f>
        <v>1</v>
      </c>
      <c r="O81" s="197">
        <f t="shared" si="51"/>
        <v>1.93</v>
      </c>
      <c r="P81" s="196">
        <f>P64</f>
        <v>1</v>
      </c>
      <c r="Q81" s="197">
        <f t="shared" si="52"/>
        <v>1.93</v>
      </c>
      <c r="R81" s="196">
        <f>R64</f>
        <v>1</v>
      </c>
      <c r="S81" s="197">
        <f t="shared" si="53"/>
        <v>1.93</v>
      </c>
      <c r="T81" s="196">
        <f>T64</f>
        <v>1</v>
      </c>
      <c r="U81" s="197">
        <f t="shared" si="54"/>
        <v>1.93</v>
      </c>
      <c r="V81" s="66"/>
      <c r="W81" s="67"/>
    </row>
    <row r="82" spans="2:23">
      <c r="B82" s="192" t="s">
        <v>39</v>
      </c>
      <c r="C82" s="193" t="s">
        <v>20</v>
      </c>
      <c r="D82" s="194" t="s">
        <v>38</v>
      </c>
      <c r="E82" s="195">
        <v>2.5299999999999998</v>
      </c>
      <c r="F82" s="196">
        <f>F64</f>
        <v>1</v>
      </c>
      <c r="G82" s="197">
        <f t="shared" si="47"/>
        <v>2.5299999999999998</v>
      </c>
      <c r="H82" s="196">
        <f>H64</f>
        <v>1</v>
      </c>
      <c r="I82" s="197">
        <f t="shared" si="48"/>
        <v>2.5299999999999998</v>
      </c>
      <c r="J82" s="196">
        <f>J64</f>
        <v>1</v>
      </c>
      <c r="K82" s="197">
        <f t="shared" si="49"/>
        <v>2.5299999999999998</v>
      </c>
      <c r="L82" s="196">
        <f>L64</f>
        <v>1</v>
      </c>
      <c r="M82" s="197">
        <f t="shared" si="50"/>
        <v>2.5299999999999998</v>
      </c>
      <c r="N82" s="196">
        <f>N64</f>
        <v>1</v>
      </c>
      <c r="O82" s="197">
        <f t="shared" si="51"/>
        <v>2.5299999999999998</v>
      </c>
      <c r="P82" s="196">
        <f>P64</f>
        <v>1</v>
      </c>
      <c r="Q82" s="197">
        <f t="shared" si="52"/>
        <v>2.5299999999999998</v>
      </c>
      <c r="R82" s="196">
        <f>R64</f>
        <v>1</v>
      </c>
      <c r="S82" s="197">
        <f t="shared" si="53"/>
        <v>2.5299999999999998</v>
      </c>
      <c r="T82" s="196">
        <f>T64</f>
        <v>1</v>
      </c>
      <c r="U82" s="197">
        <f t="shared" si="54"/>
        <v>2.5299999999999998</v>
      </c>
      <c r="V82" s="66"/>
      <c r="W82" s="67"/>
    </row>
    <row r="83" spans="2:23">
      <c r="B83" s="192" t="s">
        <v>40</v>
      </c>
      <c r="C83" s="193" t="s">
        <v>41</v>
      </c>
      <c r="D83" s="194" t="s">
        <v>42</v>
      </c>
      <c r="E83" s="195">
        <v>37.29</v>
      </c>
      <c r="F83" s="196">
        <f>ROUNDUP(F64*0.1,0)</f>
        <v>1</v>
      </c>
      <c r="G83" s="197">
        <f t="shared" si="47"/>
        <v>37.29</v>
      </c>
      <c r="H83" s="196">
        <f>ROUNDUP(H64*0.1,0)</f>
        <v>1</v>
      </c>
      <c r="I83" s="197">
        <f t="shared" si="48"/>
        <v>37.29</v>
      </c>
      <c r="J83" s="196">
        <f>ROUNDUP(J64*0.1,0)</f>
        <v>1</v>
      </c>
      <c r="K83" s="197">
        <f t="shared" si="49"/>
        <v>37.29</v>
      </c>
      <c r="L83" s="196">
        <f>ROUNDUP(L64*0.1,0)</f>
        <v>1</v>
      </c>
      <c r="M83" s="197">
        <f t="shared" si="50"/>
        <v>37.29</v>
      </c>
      <c r="N83" s="196">
        <f>ROUNDUP(N64*0.1,0)</f>
        <v>1</v>
      </c>
      <c r="O83" s="197">
        <f t="shared" si="51"/>
        <v>37.29</v>
      </c>
      <c r="P83" s="196">
        <f>ROUNDUP(P64*0.1,0)</f>
        <v>1</v>
      </c>
      <c r="Q83" s="197">
        <f t="shared" si="52"/>
        <v>37.29</v>
      </c>
      <c r="R83" s="196">
        <f>ROUNDUP(R64*0.1,0)</f>
        <v>1</v>
      </c>
      <c r="S83" s="197">
        <f t="shared" si="53"/>
        <v>37.29</v>
      </c>
      <c r="T83" s="196">
        <f>ROUNDUP(T64*0.1,0)</f>
        <v>1</v>
      </c>
      <c r="U83" s="197">
        <f t="shared" si="54"/>
        <v>37.29</v>
      </c>
      <c r="V83" s="66"/>
      <c r="W83" s="67"/>
    </row>
    <row r="84" spans="2:23">
      <c r="B84" s="192" t="s">
        <v>43</v>
      </c>
      <c r="C84" s="193" t="s">
        <v>44</v>
      </c>
      <c r="D84" s="194" t="s">
        <v>45</v>
      </c>
      <c r="E84" s="195">
        <v>13.8</v>
      </c>
      <c r="F84" s="196">
        <f>ROUNDUP(F64*0.05,0)</f>
        <v>1</v>
      </c>
      <c r="G84" s="197">
        <f t="shared" si="47"/>
        <v>13.8</v>
      </c>
      <c r="H84" s="196">
        <f>ROUNDUP(H64*0.05,0)</f>
        <v>1</v>
      </c>
      <c r="I84" s="197">
        <f t="shared" si="48"/>
        <v>13.8</v>
      </c>
      <c r="J84" s="196">
        <f>ROUNDUP(J64*0.05,0)</f>
        <v>1</v>
      </c>
      <c r="K84" s="197">
        <f t="shared" si="49"/>
        <v>13.8</v>
      </c>
      <c r="L84" s="196">
        <f>ROUNDUP(L64*0.05,0)</f>
        <v>1</v>
      </c>
      <c r="M84" s="197">
        <f t="shared" si="50"/>
        <v>13.8</v>
      </c>
      <c r="N84" s="196">
        <f>ROUNDUP(N64*0.05,0)</f>
        <v>1</v>
      </c>
      <c r="O84" s="197">
        <f t="shared" si="51"/>
        <v>13.8</v>
      </c>
      <c r="P84" s="196">
        <f>ROUNDUP(P64*0.05,0)</f>
        <v>1</v>
      </c>
      <c r="Q84" s="197">
        <f t="shared" si="52"/>
        <v>13.8</v>
      </c>
      <c r="R84" s="196">
        <f>ROUNDUP(R64*0.05,0)</f>
        <v>1</v>
      </c>
      <c r="S84" s="197">
        <f t="shared" si="53"/>
        <v>13.8</v>
      </c>
      <c r="T84" s="196">
        <f>ROUNDUP(T64*0.05,0)</f>
        <v>1</v>
      </c>
      <c r="U84" s="197">
        <f t="shared" si="54"/>
        <v>13.8</v>
      </c>
      <c r="V84" s="66"/>
      <c r="W84" s="67"/>
    </row>
    <row r="85" spans="2:23">
      <c r="B85" s="192" t="s">
        <v>46</v>
      </c>
      <c r="C85" s="193" t="s">
        <v>47</v>
      </c>
      <c r="D85" s="194" t="s">
        <v>48</v>
      </c>
      <c r="E85" s="195">
        <v>253.75</v>
      </c>
      <c r="F85" s="196">
        <f>ROUNDUP((F69*F64*F63)/270,0)</f>
        <v>1</v>
      </c>
      <c r="G85" s="197">
        <f t="shared" si="47"/>
        <v>253.75</v>
      </c>
      <c r="H85" s="196">
        <f>ROUNDUP((H69*H64*H63)/270,0)</f>
        <v>1</v>
      </c>
      <c r="I85" s="197">
        <f t="shared" si="48"/>
        <v>253.75</v>
      </c>
      <c r="J85" s="196">
        <f>ROUNDUP((J69*J64*J63)/270,0)</f>
        <v>1</v>
      </c>
      <c r="K85" s="197">
        <f t="shared" si="49"/>
        <v>253.75</v>
      </c>
      <c r="L85" s="196">
        <f>ROUNDUP((L69*L64*L63)/270,0)</f>
        <v>1</v>
      </c>
      <c r="M85" s="197">
        <f t="shared" si="50"/>
        <v>253.75</v>
      </c>
      <c r="N85" s="196">
        <f>ROUNDUP((N69*N64*N63)/270,0)</f>
        <v>1</v>
      </c>
      <c r="O85" s="197">
        <f t="shared" si="51"/>
        <v>253.75</v>
      </c>
      <c r="P85" s="196">
        <f>ROUNDUP((P69*P64*P63)/270,0)</f>
        <v>1</v>
      </c>
      <c r="Q85" s="197">
        <f t="shared" si="52"/>
        <v>253.75</v>
      </c>
      <c r="R85" s="196">
        <f>ROUNDUP((R69*R64*R63)/270,0)</f>
        <v>1</v>
      </c>
      <c r="S85" s="197">
        <f t="shared" si="53"/>
        <v>253.75</v>
      </c>
      <c r="T85" s="196">
        <f>ROUNDUP((T69*T64*T63)/270,0)</f>
        <v>1</v>
      </c>
      <c r="U85" s="197">
        <f t="shared" si="54"/>
        <v>253.75</v>
      </c>
      <c r="V85" s="72"/>
      <c r="W85" s="73"/>
    </row>
    <row r="86" spans="2:23" ht="14.4" thickBot="1">
      <c r="B86" s="198" t="s">
        <v>49</v>
      </c>
      <c r="C86" s="199" t="s">
        <v>50</v>
      </c>
      <c r="D86" s="200"/>
      <c r="E86" s="201">
        <v>95</v>
      </c>
      <c r="F86" s="202">
        <v>1</v>
      </c>
      <c r="G86" s="203">
        <f t="shared" si="47"/>
        <v>95</v>
      </c>
      <c r="H86" s="202">
        <v>1</v>
      </c>
      <c r="I86" s="203">
        <f t="shared" si="48"/>
        <v>95</v>
      </c>
      <c r="J86" s="202">
        <v>1</v>
      </c>
      <c r="K86" s="203">
        <f t="shared" si="49"/>
        <v>95</v>
      </c>
      <c r="L86" s="202">
        <v>1</v>
      </c>
      <c r="M86" s="203">
        <f t="shared" si="50"/>
        <v>95</v>
      </c>
      <c r="N86" s="202">
        <v>1</v>
      </c>
      <c r="O86" s="203">
        <f t="shared" si="51"/>
        <v>95</v>
      </c>
      <c r="P86" s="202">
        <v>1</v>
      </c>
      <c r="Q86" s="203">
        <f t="shared" si="52"/>
        <v>95</v>
      </c>
      <c r="R86" s="202">
        <v>1</v>
      </c>
      <c r="S86" s="203">
        <f t="shared" si="53"/>
        <v>95</v>
      </c>
      <c r="T86" s="202">
        <v>1</v>
      </c>
      <c r="U86" s="203">
        <f t="shared" si="54"/>
        <v>95</v>
      </c>
      <c r="V86" s="171"/>
      <c r="W86" s="172"/>
    </row>
    <row r="87" spans="2:23" ht="14.4" thickBot="1">
      <c r="B87" s="84" t="s">
        <v>51</v>
      </c>
      <c r="C87" s="85"/>
      <c r="D87" s="86"/>
      <c r="E87" s="87"/>
      <c r="F87" s="84"/>
      <c r="G87" s="88">
        <f>SUM(G72:G86)</f>
        <v>1325.61166505858</v>
      </c>
      <c r="H87" s="84"/>
      <c r="I87" s="88">
        <f>SUM(I72:I86)</f>
        <v>1450.6845813232253</v>
      </c>
      <c r="J87" s="84"/>
      <c r="K87" s="88">
        <f>SUM(K72:K86)</f>
        <v>1575.7574975878704</v>
      </c>
      <c r="L87" s="84"/>
      <c r="M87" s="88">
        <f>SUM(M72:M86)</f>
        <v>1700.8304138525157</v>
      </c>
      <c r="N87" s="84"/>
      <c r="O87" s="88">
        <f>SUM(O72:O86)</f>
        <v>1825.9033301171605</v>
      </c>
      <c r="P87" s="84"/>
      <c r="Q87" s="88">
        <f>SUM(Q72:Q86)</f>
        <v>1950.9762463818056</v>
      </c>
      <c r="R87" s="84"/>
      <c r="S87" s="88">
        <f>SUM(S72:S86)</f>
        <v>2076.0491626464509</v>
      </c>
      <c r="T87" s="84"/>
      <c r="U87" s="88">
        <f>SUM(U72:U86)</f>
        <v>2326.194995175741</v>
      </c>
      <c r="V87" s="84"/>
      <c r="W87" s="88"/>
    </row>
    <row r="88" spans="2:23" ht="14.4" thickBot="1">
      <c r="B88" s="173"/>
      <c r="C88" s="174"/>
      <c r="D88" s="173"/>
      <c r="E88" s="174"/>
      <c r="F88" s="173"/>
      <c r="G88" s="175"/>
      <c r="H88" s="173"/>
      <c r="I88" s="175"/>
      <c r="J88" s="173"/>
      <c r="K88" s="175"/>
      <c r="L88" s="173"/>
      <c r="M88" s="175"/>
      <c r="N88" s="173"/>
      <c r="O88" s="175"/>
      <c r="P88" s="173"/>
      <c r="Q88" s="175"/>
      <c r="R88" s="173"/>
      <c r="S88" s="175"/>
      <c r="T88" s="173"/>
      <c r="U88" s="175"/>
      <c r="V88" s="173"/>
      <c r="W88" s="175"/>
    </row>
    <row r="89" spans="2:23" ht="14.4" thickBot="1">
      <c r="B89" s="92" t="s">
        <v>70</v>
      </c>
      <c r="C89" s="93"/>
      <c r="D89" s="94"/>
      <c r="E89" s="93"/>
      <c r="F89" s="95">
        <f>+F68*F64</f>
        <v>16</v>
      </c>
      <c r="G89" s="96">
        <f>+G87/F89</f>
        <v>82.85072906616125</v>
      </c>
      <c r="H89" s="95">
        <f>+H68*H64</f>
        <v>16</v>
      </c>
      <c r="I89" s="96">
        <f>+I87/H89</f>
        <v>90.667786332701581</v>
      </c>
      <c r="J89" s="95">
        <f>+J68*J64</f>
        <v>16</v>
      </c>
      <c r="K89" s="96">
        <f>+K87/J89</f>
        <v>98.484843599241898</v>
      </c>
      <c r="L89" s="95">
        <f>+L68*L64</f>
        <v>16</v>
      </c>
      <c r="M89" s="96">
        <f>+M87/L89</f>
        <v>106.30190086578223</v>
      </c>
      <c r="N89" s="95">
        <f>+N68*N64</f>
        <v>16</v>
      </c>
      <c r="O89" s="96">
        <f>+O87/N89</f>
        <v>114.11895813232253</v>
      </c>
      <c r="P89" s="95">
        <f>+P68*P64</f>
        <v>16</v>
      </c>
      <c r="Q89" s="96">
        <f>+Q87/P89</f>
        <v>121.93601539886285</v>
      </c>
      <c r="R89" s="95">
        <f>+R68*R64</f>
        <v>16</v>
      </c>
      <c r="S89" s="96">
        <f>+S87/R89</f>
        <v>129.75307266540318</v>
      </c>
      <c r="T89" s="95">
        <f>+T68*T64</f>
        <v>16</v>
      </c>
      <c r="U89" s="96">
        <f>+U87/T89</f>
        <v>145.38718719848382</v>
      </c>
      <c r="V89" s="97"/>
      <c r="W89" s="96"/>
    </row>
    <row r="90" spans="2:23" ht="14.4" thickTop="1">
      <c r="B90" s="99" t="s">
        <v>71</v>
      </c>
      <c r="C90" s="100"/>
      <c r="D90" s="101"/>
      <c r="E90" s="102"/>
      <c r="F90" s="103">
        <f>+G90/G89</f>
        <v>0.35676486374135902</v>
      </c>
      <c r="G90" s="104">
        <f>G72/F89</f>
        <v>29.558229066161271</v>
      </c>
      <c r="H90" s="103">
        <f>+I90/I89</f>
        <v>0.4075073168448522</v>
      </c>
      <c r="I90" s="104">
        <f>I72/H89</f>
        <v>36.947786332701583</v>
      </c>
      <c r="J90" s="103">
        <f>+K90/K89</f>
        <v>0.45019458811003488</v>
      </c>
      <c r="K90" s="104">
        <f>K72/J89</f>
        <v>44.337343599241912</v>
      </c>
      <c r="L90" s="103">
        <f>+M90/M89</f>
        <v>0.48660372434066906</v>
      </c>
      <c r="M90" s="104">
        <f>M72/L89</f>
        <v>51.726900865782227</v>
      </c>
      <c r="N90" s="103">
        <f>+O90/O89</f>
        <v>0.51802486720721885</v>
      </c>
      <c r="O90" s="104">
        <f>O72/N89</f>
        <v>59.116458132322542</v>
      </c>
      <c r="P90" s="103">
        <f>+Q90/Q89</f>
        <v>0.54541732548268163</v>
      </c>
      <c r="Q90" s="104">
        <f>Q72/P89</f>
        <v>66.506015398862857</v>
      </c>
      <c r="R90" s="103">
        <f>+S90/S89</f>
        <v>0.56950923124540676</v>
      </c>
      <c r="S90" s="104">
        <f>S72/R89</f>
        <v>73.895572665403165</v>
      </c>
      <c r="T90" s="103">
        <f>+U90/U89</f>
        <v>0.60992092155565536</v>
      </c>
      <c r="U90" s="104">
        <f>U72/T89</f>
        <v>88.674687198483824</v>
      </c>
      <c r="V90" s="103"/>
      <c r="W90" s="104"/>
    </row>
    <row r="91" spans="2:23" ht="14.4" thickBot="1">
      <c r="B91" s="106" t="s">
        <v>72</v>
      </c>
      <c r="C91" s="107"/>
      <c r="D91" s="108"/>
      <c r="E91" s="107"/>
      <c r="F91" s="109">
        <f>+G91/G89</f>
        <v>0.64323513625864093</v>
      </c>
      <c r="G91" s="110">
        <f>+G89-G90</f>
        <v>53.292499999999976</v>
      </c>
      <c r="H91" s="109">
        <f>+I91/I89</f>
        <v>0.5924926831551478</v>
      </c>
      <c r="I91" s="110">
        <f>+I89-I90</f>
        <v>53.72</v>
      </c>
      <c r="J91" s="109">
        <f>+K91/K89</f>
        <v>0.54980541188996512</v>
      </c>
      <c r="K91" s="110">
        <f>+K89-K90</f>
        <v>54.147499999999987</v>
      </c>
      <c r="L91" s="109">
        <f>+M91/M89</f>
        <v>0.51339627565933088</v>
      </c>
      <c r="M91" s="110">
        <f>+M89-M90</f>
        <v>54.575000000000003</v>
      </c>
      <c r="N91" s="109">
        <f>+O91/O89</f>
        <v>0.4819751327927812</v>
      </c>
      <c r="O91" s="110">
        <f>+O89-O90</f>
        <v>55.002499999999991</v>
      </c>
      <c r="P91" s="109">
        <f>+Q91/Q89</f>
        <v>0.45458267451731837</v>
      </c>
      <c r="Q91" s="110">
        <f>+Q89-Q90</f>
        <v>55.429999999999993</v>
      </c>
      <c r="R91" s="109">
        <f>+S91/S89</f>
        <v>0.43049076875459324</v>
      </c>
      <c r="S91" s="110">
        <f>+S89-S90</f>
        <v>55.857500000000016</v>
      </c>
      <c r="T91" s="109">
        <f>+U91/U89</f>
        <v>0.3900790784443447</v>
      </c>
      <c r="U91" s="110">
        <f>+U89-U90</f>
        <v>56.712499999999991</v>
      </c>
      <c r="V91" s="109"/>
      <c r="W91" s="110"/>
    </row>
    <row r="92" spans="2:23" ht="14.4" thickBot="1"/>
    <row r="93" spans="2:23" ht="18" thickBot="1">
      <c r="B93" s="382" t="s">
        <v>74</v>
      </c>
      <c r="C93" s="383"/>
      <c r="D93" s="383"/>
      <c r="E93" s="383"/>
      <c r="F93" s="383"/>
      <c r="G93" s="383"/>
      <c r="H93" s="383"/>
      <c r="I93" s="383"/>
      <c r="J93" s="383"/>
      <c r="K93" s="383"/>
      <c r="L93" s="383"/>
      <c r="M93" s="383"/>
      <c r="N93" s="383"/>
      <c r="O93" s="383"/>
      <c r="P93" s="383"/>
      <c r="Q93" s="383"/>
      <c r="R93" s="383"/>
      <c r="S93" s="383"/>
      <c r="T93" s="383"/>
      <c r="U93" s="384"/>
    </row>
    <row r="94" spans="2:23">
      <c r="B94" s="204" t="s">
        <v>52</v>
      </c>
      <c r="C94" s="205"/>
      <c r="D94" s="206"/>
      <c r="E94" s="205"/>
      <c r="F94" s="207"/>
      <c r="G94" s="208">
        <f>+G89</f>
        <v>82.85072906616125</v>
      </c>
      <c r="H94" s="209"/>
      <c r="I94" s="208">
        <f>+I89</f>
        <v>90.667786332701581</v>
      </c>
      <c r="J94" s="207"/>
      <c r="K94" s="208">
        <f>+K89</f>
        <v>98.484843599241898</v>
      </c>
      <c r="L94" s="209"/>
      <c r="M94" s="208">
        <f>+M89</f>
        <v>106.30190086578223</v>
      </c>
      <c r="N94" s="207"/>
      <c r="O94" s="208">
        <f>+O89</f>
        <v>114.11895813232253</v>
      </c>
      <c r="P94" s="209"/>
      <c r="Q94" s="208">
        <f>+Q89</f>
        <v>121.93601539886285</v>
      </c>
      <c r="R94" s="207"/>
      <c r="S94" s="208">
        <f>+S89</f>
        <v>129.75307266540318</v>
      </c>
      <c r="T94" s="207"/>
      <c r="U94" s="208">
        <f>+U89</f>
        <v>145.38718719848382</v>
      </c>
      <c r="V94" s="117"/>
      <c r="W94" s="118"/>
    </row>
    <row r="95" spans="2:23">
      <c r="B95" s="217" t="s">
        <v>53</v>
      </c>
      <c r="C95" s="218">
        <v>0.05</v>
      </c>
      <c r="D95" s="219"/>
      <c r="E95" s="220"/>
      <c r="F95" s="221"/>
      <c r="G95" s="222">
        <f>+G94/0.95-G94</f>
        <v>4.3605646876927011</v>
      </c>
      <c r="H95" s="223"/>
      <c r="I95" s="222">
        <f>+I94/0.95-I94</f>
        <v>4.7719887543527193</v>
      </c>
      <c r="J95" s="221"/>
      <c r="K95" s="222">
        <f>+K94/0.95-K94</f>
        <v>5.1834128210127375</v>
      </c>
      <c r="L95" s="223"/>
      <c r="M95" s="222">
        <f>+M94/0.95-M94</f>
        <v>5.5948368876727557</v>
      </c>
      <c r="N95" s="221"/>
      <c r="O95" s="222">
        <f>+O94/0.95-O94</f>
        <v>6.0062609543327738</v>
      </c>
      <c r="P95" s="223"/>
      <c r="Q95" s="222">
        <f>+Q94/0.95-Q94</f>
        <v>6.417685020992792</v>
      </c>
      <c r="R95" s="221"/>
      <c r="S95" s="222">
        <f>+S94/0.95-S94</f>
        <v>6.829109087652796</v>
      </c>
      <c r="T95" s="221"/>
      <c r="U95" s="222">
        <f>+U94/0.95-U94</f>
        <v>7.6519572209728324</v>
      </c>
      <c r="V95" s="126"/>
      <c r="W95" s="127"/>
    </row>
    <row r="96" spans="2:23">
      <c r="B96" s="224" t="s">
        <v>54</v>
      </c>
      <c r="C96" s="218">
        <v>0.15</v>
      </c>
      <c r="D96" s="219"/>
      <c r="E96" s="225"/>
      <c r="F96" s="221"/>
      <c r="G96" s="222">
        <f>+G94/0.85-G94</f>
        <v>14.620716894028462</v>
      </c>
      <c r="H96" s="223"/>
      <c r="I96" s="222">
        <f>+I94/0.85-I94</f>
        <v>16.000197588123811</v>
      </c>
      <c r="J96" s="221"/>
      <c r="K96" s="222">
        <f>+K94/0.85-K94</f>
        <v>17.37967828221916</v>
      </c>
      <c r="L96" s="223"/>
      <c r="M96" s="222">
        <f>+M94/0.85-M94</f>
        <v>18.759158976314509</v>
      </c>
      <c r="N96" s="221"/>
      <c r="O96" s="222">
        <f>+O94/0.85-O94</f>
        <v>20.138639670409859</v>
      </c>
      <c r="P96" s="223"/>
      <c r="Q96" s="222">
        <f>+Q94/0.85-Q94</f>
        <v>21.518120364505222</v>
      </c>
      <c r="R96" s="221"/>
      <c r="S96" s="222">
        <f>+S94/0.85-S94</f>
        <v>22.897601058600571</v>
      </c>
      <c r="T96" s="221"/>
      <c r="U96" s="222">
        <f>+U94/0.85-U94</f>
        <v>25.65656244679127</v>
      </c>
      <c r="V96" s="126"/>
      <c r="W96" s="127"/>
    </row>
    <row r="97" spans="2:23">
      <c r="B97" s="224" t="s">
        <v>55</v>
      </c>
      <c r="C97" s="218">
        <v>0.2</v>
      </c>
      <c r="D97" s="219"/>
      <c r="E97" s="225"/>
      <c r="F97" s="221"/>
      <c r="G97" s="222">
        <f>+G94/0.8-G94</f>
        <v>20.712682266540313</v>
      </c>
      <c r="H97" s="223"/>
      <c r="I97" s="222">
        <f>+I94/0.8-I94</f>
        <v>22.666946583175388</v>
      </c>
      <c r="J97" s="221"/>
      <c r="K97" s="222">
        <f>+K94/0.8-K94</f>
        <v>24.621210899810464</v>
      </c>
      <c r="L97" s="223"/>
      <c r="M97" s="222">
        <f>+M94/0.8-M94</f>
        <v>26.575475216445554</v>
      </c>
      <c r="N97" s="221"/>
      <c r="O97" s="222">
        <f>+O94/0.8-O94</f>
        <v>28.529739533080615</v>
      </c>
      <c r="P97" s="223"/>
      <c r="Q97" s="222">
        <f>+Q94/0.8-Q94</f>
        <v>30.484003849715691</v>
      </c>
      <c r="R97" s="221"/>
      <c r="S97" s="222">
        <f>+S94/0.8-S94</f>
        <v>32.438268166350781</v>
      </c>
      <c r="T97" s="221"/>
      <c r="U97" s="222">
        <f>+U94/0.8-U94</f>
        <v>36.346796799620932</v>
      </c>
      <c r="V97" s="126"/>
      <c r="W97" s="127"/>
    </row>
    <row r="98" spans="2:23">
      <c r="B98" s="210" t="s">
        <v>56</v>
      </c>
      <c r="C98" s="211"/>
      <c r="D98" s="212"/>
      <c r="E98" s="213"/>
      <c r="F98" s="214"/>
      <c r="G98" s="215">
        <f>SUM(G95:G97)</f>
        <v>39.693963848261475</v>
      </c>
      <c r="H98" s="216"/>
      <c r="I98" s="215">
        <f>SUM(I95:I97)</f>
        <v>43.439132925651919</v>
      </c>
      <c r="J98" s="214"/>
      <c r="K98" s="215">
        <f>SUM(K95:K97)</f>
        <v>47.184302003042362</v>
      </c>
      <c r="L98" s="216"/>
      <c r="M98" s="215">
        <f>SUM(M95:M97)</f>
        <v>50.929471080432819</v>
      </c>
      <c r="N98" s="214"/>
      <c r="O98" s="215">
        <f>SUM(O95:O97)</f>
        <v>54.674640157823248</v>
      </c>
      <c r="P98" s="216"/>
      <c r="Q98" s="215">
        <f>SUM(Q95:Q97)</f>
        <v>58.419809235213705</v>
      </c>
      <c r="R98" s="214"/>
      <c r="S98" s="215">
        <f>SUM(S95:S97)</f>
        <v>62.164978312604148</v>
      </c>
      <c r="T98" s="214"/>
      <c r="U98" s="215">
        <f>SUM(U95:U97)</f>
        <v>69.655316467385035</v>
      </c>
      <c r="V98" s="126"/>
      <c r="W98" s="127"/>
    </row>
    <row r="99" spans="2:23" ht="18" thickBot="1">
      <c r="B99" s="176" t="s">
        <v>57</v>
      </c>
      <c r="C99" s="177"/>
      <c r="D99" s="178"/>
      <c r="E99" s="177"/>
      <c r="F99" s="179"/>
      <c r="G99" s="180">
        <f>+G98+G94</f>
        <v>122.54469291442273</v>
      </c>
      <c r="H99" s="181"/>
      <c r="I99" s="180">
        <f>+I98+I94</f>
        <v>134.10691925835351</v>
      </c>
      <c r="J99" s="179"/>
      <c r="K99" s="180">
        <f>+K98+K94</f>
        <v>145.66914560228426</v>
      </c>
      <c r="L99" s="181"/>
      <c r="M99" s="180">
        <f>+M98+M94</f>
        <v>157.23137194621506</v>
      </c>
      <c r="N99" s="179"/>
      <c r="O99" s="180">
        <f>+O98+O94</f>
        <v>168.79359829014578</v>
      </c>
      <c r="P99" s="181"/>
      <c r="Q99" s="180">
        <f>+Q98+Q94</f>
        <v>180.35582463407655</v>
      </c>
      <c r="R99" s="179"/>
      <c r="S99" s="180">
        <f>+S98+S94</f>
        <v>191.91805097800733</v>
      </c>
      <c r="T99" s="179"/>
      <c r="U99" s="180">
        <f>+U98+U94</f>
        <v>215.04250366586885</v>
      </c>
      <c r="V99" s="182"/>
      <c r="W99" s="183"/>
    </row>
    <row r="100" spans="2:23">
      <c r="B100" s="143"/>
      <c r="C100" s="144"/>
      <c r="D100" s="143"/>
      <c r="E100" s="144"/>
      <c r="F100" s="145"/>
      <c r="G100" s="145"/>
      <c r="H100" s="145"/>
      <c r="I100" s="145"/>
      <c r="J100" s="145"/>
      <c r="K100" s="145"/>
      <c r="L100" s="145"/>
      <c r="M100" s="145"/>
      <c r="N100" s="145"/>
      <c r="O100" s="145"/>
      <c r="P100" s="145"/>
      <c r="Q100" s="145"/>
      <c r="R100" s="145"/>
      <c r="S100" s="145"/>
      <c r="T100" s="145"/>
      <c r="U100" s="145"/>
      <c r="V100" s="145"/>
      <c r="W100" s="145"/>
    </row>
    <row r="101" spans="2:23" ht="14.4" thickBot="1"/>
    <row r="102" spans="2:23" ht="18" thickBot="1">
      <c r="B102" s="382" t="s">
        <v>69</v>
      </c>
      <c r="C102" s="383"/>
      <c r="D102" s="383"/>
      <c r="E102" s="383"/>
      <c r="F102" s="383"/>
      <c r="G102" s="383"/>
      <c r="H102" s="383"/>
      <c r="I102" s="383"/>
      <c r="J102" s="383"/>
      <c r="K102" s="383"/>
      <c r="L102" s="383"/>
      <c r="M102" s="383"/>
      <c r="N102" s="383"/>
      <c r="O102" s="383"/>
      <c r="P102" s="383"/>
      <c r="Q102" s="383"/>
      <c r="R102" s="383"/>
      <c r="S102" s="383"/>
      <c r="T102" s="383"/>
      <c r="U102" s="383"/>
      <c r="V102" s="383"/>
      <c r="W102" s="384"/>
    </row>
    <row r="103" spans="2:23">
      <c r="B103" s="159" t="s">
        <v>2</v>
      </c>
      <c r="C103" s="160" t="s">
        <v>3</v>
      </c>
      <c r="D103" s="161"/>
      <c r="E103" s="162"/>
      <c r="F103" s="368">
        <f>F62</f>
        <v>34</v>
      </c>
      <c r="G103" s="369"/>
      <c r="H103" s="368">
        <f>H62</f>
        <v>42.5</v>
      </c>
      <c r="I103" s="369"/>
      <c r="J103" s="368">
        <f>J62</f>
        <v>51</v>
      </c>
      <c r="K103" s="369"/>
      <c r="L103" s="368">
        <f>L62</f>
        <v>59.5</v>
      </c>
      <c r="M103" s="369"/>
      <c r="N103" s="368">
        <f>N62</f>
        <v>68</v>
      </c>
      <c r="O103" s="369"/>
      <c r="P103" s="368">
        <f>P62</f>
        <v>76.5</v>
      </c>
      <c r="Q103" s="369"/>
      <c r="R103" s="368">
        <f>R62</f>
        <v>85</v>
      </c>
      <c r="S103" s="369"/>
      <c r="T103" s="368">
        <f>T62</f>
        <v>102</v>
      </c>
      <c r="U103" s="369"/>
      <c r="V103" s="334"/>
      <c r="W103" s="335"/>
    </row>
    <row r="104" spans="2:23" ht="14.4" thickBot="1">
      <c r="B104" s="163" t="s">
        <v>4</v>
      </c>
      <c r="C104" s="164"/>
      <c r="D104" s="165"/>
      <c r="E104" s="166"/>
      <c r="F104" s="371">
        <f>F63</f>
        <v>4</v>
      </c>
      <c r="G104" s="372"/>
      <c r="H104" s="371">
        <f>H63</f>
        <v>5</v>
      </c>
      <c r="I104" s="372"/>
      <c r="J104" s="371">
        <f>J63</f>
        <v>6</v>
      </c>
      <c r="K104" s="372"/>
      <c r="L104" s="371">
        <f>L63</f>
        <v>7</v>
      </c>
      <c r="M104" s="372"/>
      <c r="N104" s="371">
        <f>N63</f>
        <v>8</v>
      </c>
      <c r="O104" s="372"/>
      <c r="P104" s="371">
        <f>P63</f>
        <v>9</v>
      </c>
      <c r="Q104" s="372"/>
      <c r="R104" s="371">
        <f>R63</f>
        <v>10</v>
      </c>
      <c r="S104" s="372"/>
      <c r="T104" s="371">
        <f>T63</f>
        <v>12</v>
      </c>
      <c r="U104" s="372"/>
      <c r="V104" s="338"/>
      <c r="W104" s="339"/>
    </row>
    <row r="105" spans="2:23" ht="14.4" thickBot="1">
      <c r="B105" s="167" t="s">
        <v>5</v>
      </c>
      <c r="C105" s="168"/>
      <c r="D105" s="169"/>
      <c r="E105" s="170"/>
      <c r="F105" s="374">
        <f>F64</f>
        <v>1</v>
      </c>
      <c r="G105" s="375"/>
      <c r="H105" s="374">
        <f>H64</f>
        <v>1</v>
      </c>
      <c r="I105" s="375"/>
      <c r="J105" s="374">
        <f>J64</f>
        <v>1</v>
      </c>
      <c r="K105" s="375"/>
      <c r="L105" s="374">
        <f>L64</f>
        <v>1</v>
      </c>
      <c r="M105" s="375"/>
      <c r="N105" s="374">
        <f>N64</f>
        <v>1</v>
      </c>
      <c r="O105" s="375"/>
      <c r="P105" s="374">
        <f>P64</f>
        <v>1</v>
      </c>
      <c r="Q105" s="375"/>
      <c r="R105" s="374">
        <f>R64</f>
        <v>1</v>
      </c>
      <c r="S105" s="375"/>
      <c r="T105" s="374">
        <f>T64</f>
        <v>1</v>
      </c>
      <c r="U105" s="375"/>
      <c r="V105" s="364"/>
      <c r="W105" s="365"/>
    </row>
    <row r="106" spans="2:23">
      <c r="B106" s="146" t="s">
        <v>58</v>
      </c>
      <c r="C106" s="147" t="s">
        <v>59</v>
      </c>
      <c r="D106" s="148"/>
      <c r="E106" s="149">
        <v>290.10000000000002</v>
      </c>
      <c r="F106" s="150">
        <f>+F105</f>
        <v>1</v>
      </c>
      <c r="G106" s="151">
        <f>+F106*E106</f>
        <v>290.10000000000002</v>
      </c>
      <c r="H106" s="150">
        <f>+H105</f>
        <v>1</v>
      </c>
      <c r="I106" s="151">
        <f>+H106*E106</f>
        <v>290.10000000000002</v>
      </c>
      <c r="J106" s="150">
        <f>+J105</f>
        <v>1</v>
      </c>
      <c r="K106" s="151">
        <f>+J106*E106</f>
        <v>290.10000000000002</v>
      </c>
      <c r="L106" s="150"/>
      <c r="M106" s="151"/>
      <c r="N106" s="150"/>
      <c r="O106" s="151"/>
      <c r="P106" s="150"/>
      <c r="Q106" s="151"/>
      <c r="R106" s="150"/>
      <c r="S106" s="151"/>
      <c r="T106" s="150"/>
      <c r="U106" s="151"/>
      <c r="V106" s="152"/>
      <c r="W106" s="152"/>
    </row>
    <row r="107" spans="2:23">
      <c r="B107" s="62" t="s">
        <v>60</v>
      </c>
      <c r="C107" s="63" t="s">
        <v>59</v>
      </c>
      <c r="D107" s="64"/>
      <c r="E107" s="65">
        <v>369.5</v>
      </c>
      <c r="F107" s="150"/>
      <c r="G107" s="151"/>
      <c r="H107" s="150"/>
      <c r="I107" s="151"/>
      <c r="J107" s="150"/>
      <c r="K107" s="151"/>
      <c r="L107" s="150">
        <f>+L105</f>
        <v>1</v>
      </c>
      <c r="M107" s="151">
        <f>L107*E107</f>
        <v>369.5</v>
      </c>
      <c r="N107" s="150">
        <f>+N105</f>
        <v>1</v>
      </c>
      <c r="O107" s="151">
        <f>N107*E107</f>
        <v>369.5</v>
      </c>
      <c r="P107" s="150"/>
      <c r="Q107" s="151"/>
      <c r="R107" s="150"/>
      <c r="S107" s="151"/>
      <c r="T107" s="150"/>
      <c r="U107" s="151"/>
      <c r="V107" s="153"/>
      <c r="W107" s="153"/>
    </row>
    <row r="108" spans="2:23">
      <c r="B108" s="62" t="s">
        <v>61</v>
      </c>
      <c r="C108" s="63" t="s">
        <v>59</v>
      </c>
      <c r="D108" s="154"/>
      <c r="E108" s="65">
        <v>428.4</v>
      </c>
      <c r="F108" s="150"/>
      <c r="G108" s="151"/>
      <c r="H108" s="150"/>
      <c r="I108" s="151"/>
      <c r="J108" s="150"/>
      <c r="K108" s="151"/>
      <c r="L108" s="150"/>
      <c r="M108" s="151"/>
      <c r="N108" s="150"/>
      <c r="O108" s="151"/>
      <c r="P108" s="150">
        <f>+P105</f>
        <v>1</v>
      </c>
      <c r="Q108" s="151">
        <f>+P108*E108</f>
        <v>428.4</v>
      </c>
      <c r="R108" s="150">
        <f>+R105</f>
        <v>1</v>
      </c>
      <c r="S108" s="151">
        <f>+R108*E108</f>
        <v>428.4</v>
      </c>
      <c r="T108" s="150"/>
      <c r="U108" s="151"/>
      <c r="V108" s="153"/>
      <c r="W108" s="153"/>
    </row>
    <row r="109" spans="2:23">
      <c r="B109" s="62" t="s">
        <v>62</v>
      </c>
      <c r="C109" s="63" t="s">
        <v>59</v>
      </c>
      <c r="D109" s="154"/>
      <c r="E109" s="65">
        <v>439.4</v>
      </c>
      <c r="F109" s="150"/>
      <c r="G109" s="151"/>
      <c r="H109" s="150"/>
      <c r="I109" s="151"/>
      <c r="J109" s="150"/>
      <c r="K109" s="151"/>
      <c r="L109" s="150"/>
      <c r="M109" s="151"/>
      <c r="N109" s="150"/>
      <c r="O109" s="151"/>
      <c r="P109" s="150"/>
      <c r="Q109" s="151"/>
      <c r="R109" s="150"/>
      <c r="S109" s="151"/>
      <c r="T109" s="150">
        <f>+T105</f>
        <v>1</v>
      </c>
      <c r="U109" s="151">
        <f>+T109*E109</f>
        <v>439.4</v>
      </c>
      <c r="V109" s="153"/>
      <c r="W109" s="153"/>
    </row>
    <row r="110" spans="2:23" ht="14.4" thickBot="1">
      <c r="B110" s="76" t="s">
        <v>63</v>
      </c>
      <c r="C110" s="77" t="s">
        <v>59</v>
      </c>
      <c r="D110" s="155"/>
      <c r="E110" s="156">
        <v>15.9</v>
      </c>
      <c r="F110" s="150">
        <f>+F105*F104</f>
        <v>4</v>
      </c>
      <c r="G110" s="151">
        <f>+F110*E110</f>
        <v>63.6</v>
      </c>
      <c r="H110" s="150">
        <f>+H105*H104</f>
        <v>5</v>
      </c>
      <c r="I110" s="151">
        <f>+H110*E110</f>
        <v>79.5</v>
      </c>
      <c r="J110" s="150">
        <f>+J105*J104</f>
        <v>6</v>
      </c>
      <c r="K110" s="151">
        <f>+J110*E110</f>
        <v>95.4</v>
      </c>
      <c r="L110" s="150">
        <f>+L105*L104</f>
        <v>7</v>
      </c>
      <c r="M110" s="151">
        <f>+L110*E110</f>
        <v>111.3</v>
      </c>
      <c r="N110" s="150">
        <f>+N105*N104</f>
        <v>8</v>
      </c>
      <c r="O110" s="151">
        <f>+N110*E110</f>
        <v>127.2</v>
      </c>
      <c r="P110" s="150">
        <f>+P105*P104</f>
        <v>9</v>
      </c>
      <c r="Q110" s="151">
        <f>+P110*E110</f>
        <v>143.1</v>
      </c>
      <c r="R110" s="150">
        <f>+R105*R104</f>
        <v>10</v>
      </c>
      <c r="S110" s="151">
        <f>+R110*E110</f>
        <v>159</v>
      </c>
      <c r="T110" s="150">
        <f>+T105*T104</f>
        <v>12</v>
      </c>
      <c r="U110" s="151">
        <f>+T110*E110</f>
        <v>190.8</v>
      </c>
      <c r="V110" s="157">
        <f>V64*V63</f>
        <v>0</v>
      </c>
      <c r="W110" s="158">
        <f>+V110*E110</f>
        <v>0</v>
      </c>
    </row>
    <row r="111" spans="2:23">
      <c r="B111" s="204" t="s">
        <v>64</v>
      </c>
      <c r="C111" s="205"/>
      <c r="D111" s="206"/>
      <c r="E111" s="205"/>
      <c r="F111" s="207"/>
      <c r="G111" s="208">
        <f>SUM(G106:G110)</f>
        <v>353.70000000000005</v>
      </c>
      <c r="H111" s="209"/>
      <c r="I111" s="208">
        <f t="shared" ref="I111" si="55">SUM(I106:I110)</f>
        <v>369.6</v>
      </c>
      <c r="J111" s="207"/>
      <c r="K111" s="208">
        <f t="shared" ref="K111" si="56">SUM(K106:K110)</f>
        <v>385.5</v>
      </c>
      <c r="L111" s="209"/>
      <c r="M111" s="208">
        <f t="shared" ref="M111" si="57">SUM(M106:M110)</f>
        <v>480.8</v>
      </c>
      <c r="N111" s="207"/>
      <c r="O111" s="208">
        <f t="shared" ref="O111" si="58">SUM(O106:O110)</f>
        <v>496.7</v>
      </c>
      <c r="P111" s="209"/>
      <c r="Q111" s="208">
        <f t="shared" ref="Q111" si="59">SUM(Q106:Q110)</f>
        <v>571.5</v>
      </c>
      <c r="R111" s="207"/>
      <c r="S111" s="208">
        <f t="shared" ref="S111" si="60">SUM(S106:S110)</f>
        <v>587.4</v>
      </c>
      <c r="T111" s="207"/>
      <c r="U111" s="208">
        <f>SUM(U106:U110)</f>
        <v>630.20000000000005</v>
      </c>
      <c r="V111" s="117"/>
      <c r="W111" s="118">
        <f t="shared" ref="W111" si="61">SUM(W106:W110)</f>
        <v>0</v>
      </c>
    </row>
    <row r="112" spans="2:23">
      <c r="B112" s="217" t="s">
        <v>53</v>
      </c>
      <c r="C112" s="218">
        <v>0.05</v>
      </c>
      <c r="D112" s="219"/>
      <c r="E112" s="220"/>
      <c r="F112" s="221"/>
      <c r="G112" s="222">
        <f>+G111/0.95-G111</f>
        <v>18.615789473684231</v>
      </c>
      <c r="H112" s="223"/>
      <c r="I112" s="222">
        <f>+I111/0.95-I111</f>
        <v>19.452631578947376</v>
      </c>
      <c r="J112" s="221"/>
      <c r="K112" s="222">
        <f>+K111/0.95-K111</f>
        <v>20.28947368421052</v>
      </c>
      <c r="L112" s="223"/>
      <c r="M112" s="222">
        <f>+M111/0.95-M111</f>
        <v>25.305263157894785</v>
      </c>
      <c r="N112" s="221"/>
      <c r="O112" s="222">
        <f>+O111/0.95-O111</f>
        <v>26.14210526315793</v>
      </c>
      <c r="P112" s="223"/>
      <c r="Q112" s="222">
        <f>+Q111/0.95-Q111</f>
        <v>30.078947368421041</v>
      </c>
      <c r="R112" s="221"/>
      <c r="S112" s="222">
        <f>+S111/0.95-S111</f>
        <v>30.915789473684185</v>
      </c>
      <c r="T112" s="221"/>
      <c r="U112" s="222">
        <f>+U111/0.95-U111</f>
        <v>33.168421052631629</v>
      </c>
      <c r="V112" s="126"/>
      <c r="W112" s="127"/>
    </row>
    <row r="113" spans="2:23">
      <c r="B113" s="224" t="s">
        <v>54</v>
      </c>
      <c r="C113" s="218">
        <v>0.15</v>
      </c>
      <c r="D113" s="219"/>
      <c r="E113" s="225"/>
      <c r="F113" s="221"/>
      <c r="G113" s="222">
        <f>+G111/0.85-G111</f>
        <v>62.417647058823547</v>
      </c>
      <c r="H113" s="223"/>
      <c r="I113" s="222">
        <f>+I111/0.85-I111</f>
        <v>65.22352941176473</v>
      </c>
      <c r="J113" s="221"/>
      <c r="K113" s="222">
        <f>+K111/0.85-K111</f>
        <v>68.029411764705912</v>
      </c>
      <c r="L113" s="223"/>
      <c r="M113" s="222">
        <f>+M111/0.85-M111</f>
        <v>84.84705882352938</v>
      </c>
      <c r="N113" s="221"/>
      <c r="O113" s="222">
        <f>+O111/0.85-O111</f>
        <v>87.65294117647062</v>
      </c>
      <c r="P113" s="223"/>
      <c r="Q113" s="222">
        <f>+Q111/0.85-Q111</f>
        <v>100.85294117647061</v>
      </c>
      <c r="R113" s="221"/>
      <c r="S113" s="222">
        <f>+S111/0.85-S111</f>
        <v>103.65882352941173</v>
      </c>
      <c r="T113" s="221"/>
      <c r="U113" s="222">
        <f>+U111/0.85-U111</f>
        <v>111.21176470588239</v>
      </c>
      <c r="V113" s="126"/>
      <c r="W113" s="127"/>
    </row>
    <row r="114" spans="2:23">
      <c r="B114" s="224" t="s">
        <v>55</v>
      </c>
      <c r="C114" s="218">
        <v>0.2</v>
      </c>
      <c r="D114" s="219"/>
      <c r="E114" s="225"/>
      <c r="F114" s="221"/>
      <c r="G114" s="222">
        <f>+G111/0.8-G111</f>
        <v>88.425000000000011</v>
      </c>
      <c r="H114" s="223"/>
      <c r="I114" s="222">
        <f>+I111/0.8-I111</f>
        <v>92.399999999999977</v>
      </c>
      <c r="J114" s="221"/>
      <c r="K114" s="222">
        <f>+K111/0.8-K111</f>
        <v>96.375</v>
      </c>
      <c r="L114" s="223"/>
      <c r="M114" s="222">
        <f>+M111/0.8-M111</f>
        <v>120.19999999999999</v>
      </c>
      <c r="N114" s="221"/>
      <c r="O114" s="222">
        <f>+O111/0.8-O111</f>
        <v>124.17500000000001</v>
      </c>
      <c r="P114" s="223"/>
      <c r="Q114" s="222">
        <f>+Q111/0.8-Q111</f>
        <v>142.875</v>
      </c>
      <c r="R114" s="221"/>
      <c r="S114" s="222">
        <f>+S111/0.8-S111</f>
        <v>146.84999999999991</v>
      </c>
      <c r="T114" s="221"/>
      <c r="U114" s="222">
        <f>+U111/0.8-U111</f>
        <v>157.54999999999995</v>
      </c>
      <c r="V114" s="126"/>
      <c r="W114" s="127"/>
    </row>
    <row r="115" spans="2:23">
      <c r="B115" s="210" t="s">
        <v>56</v>
      </c>
      <c r="C115" s="211"/>
      <c r="D115" s="212"/>
      <c r="E115" s="213"/>
      <c r="F115" s="214"/>
      <c r="G115" s="215">
        <f>SUM(G112:G114)</f>
        <v>169.45843653250779</v>
      </c>
      <c r="H115" s="216"/>
      <c r="I115" s="215">
        <f>SUM(I112:I114)</f>
        <v>177.07616099071208</v>
      </c>
      <c r="J115" s="214"/>
      <c r="K115" s="215">
        <f>SUM(K112:K114)</f>
        <v>184.69388544891643</v>
      </c>
      <c r="L115" s="216"/>
      <c r="M115" s="215">
        <f>SUM(M112:M114)</f>
        <v>230.35232198142415</v>
      </c>
      <c r="N115" s="214"/>
      <c r="O115" s="215">
        <f>SUM(O112:O114)</f>
        <v>237.97004643962856</v>
      </c>
      <c r="P115" s="216"/>
      <c r="Q115" s="215">
        <f>SUM(Q112:Q114)</f>
        <v>273.80688854489165</v>
      </c>
      <c r="R115" s="214"/>
      <c r="S115" s="215">
        <f>SUM(S112:S114)</f>
        <v>281.42461300309583</v>
      </c>
      <c r="T115" s="214"/>
      <c r="U115" s="215">
        <f>SUM(U112:U114)</f>
        <v>301.93018575851397</v>
      </c>
      <c r="V115" s="126"/>
      <c r="W115" s="127"/>
    </row>
    <row r="116" spans="2:23" ht="18" thickBot="1">
      <c r="B116" s="176" t="s">
        <v>65</v>
      </c>
      <c r="C116" s="177"/>
      <c r="D116" s="178"/>
      <c r="E116" s="177"/>
      <c r="F116" s="179"/>
      <c r="G116" s="180">
        <f>(G115+G111)/F105</f>
        <v>523.15843653250784</v>
      </c>
      <c r="H116" s="181"/>
      <c r="I116" s="180">
        <f>(I115+I111)/H105</f>
        <v>546.67616099071211</v>
      </c>
      <c r="J116" s="179"/>
      <c r="K116" s="180">
        <f>(K115+K111)/J105</f>
        <v>570.19388544891649</v>
      </c>
      <c r="L116" s="181"/>
      <c r="M116" s="180">
        <f>(M115+M111)/L105</f>
        <v>711.15232198142417</v>
      </c>
      <c r="N116" s="179"/>
      <c r="O116" s="180">
        <f>(O115+O111)/N105</f>
        <v>734.67004643962855</v>
      </c>
      <c r="P116" s="181"/>
      <c r="Q116" s="180">
        <f>(Q115+Q111)/P105</f>
        <v>845.30688854489165</v>
      </c>
      <c r="R116" s="179"/>
      <c r="S116" s="180">
        <f>(S115+S111)/R105</f>
        <v>868.82461300309581</v>
      </c>
      <c r="T116" s="179"/>
      <c r="U116" s="180">
        <f>(U115+U111)/T105</f>
        <v>932.13018575851402</v>
      </c>
      <c r="V116" s="182"/>
      <c r="W116" s="183" t="e">
        <f>(W115+W111)/V105</f>
        <v>#DIV/0!</v>
      </c>
    </row>
    <row r="117" spans="2:23">
      <c r="B117" s="184"/>
      <c r="C117" s="185"/>
      <c r="D117" s="184"/>
      <c r="E117" s="185"/>
      <c r="F117" s="186"/>
      <c r="G117" s="186"/>
      <c r="H117" s="186"/>
      <c r="I117" s="186"/>
      <c r="J117" s="186"/>
      <c r="K117" s="186"/>
      <c r="L117" s="186"/>
      <c r="M117" s="186"/>
      <c r="N117" s="186"/>
      <c r="O117" s="186"/>
      <c r="P117" s="186"/>
      <c r="Q117" s="186"/>
      <c r="R117" s="186"/>
      <c r="S117" s="186"/>
      <c r="T117" s="186"/>
      <c r="U117" s="186"/>
      <c r="V117" s="186"/>
      <c r="W117" s="186"/>
    </row>
  </sheetData>
  <mergeCells count="204">
    <mergeCell ref="F105:G105"/>
    <mergeCell ref="H105:I105"/>
    <mergeCell ref="J105:K105"/>
    <mergeCell ref="L105:M105"/>
    <mergeCell ref="N105:O105"/>
    <mergeCell ref="P105:Q105"/>
    <mergeCell ref="R105:S105"/>
    <mergeCell ref="T105:U105"/>
    <mergeCell ref="V105:W105"/>
    <mergeCell ref="F104:G104"/>
    <mergeCell ref="H104:I104"/>
    <mergeCell ref="J104:K104"/>
    <mergeCell ref="L104:M104"/>
    <mergeCell ref="N104:O104"/>
    <mergeCell ref="P104:Q104"/>
    <mergeCell ref="R104:S104"/>
    <mergeCell ref="T104:U104"/>
    <mergeCell ref="V104:W104"/>
    <mergeCell ref="B93:U93"/>
    <mergeCell ref="B102:W102"/>
    <mergeCell ref="F103:G103"/>
    <mergeCell ref="H103:I103"/>
    <mergeCell ref="J103:K103"/>
    <mergeCell ref="L103:M103"/>
    <mergeCell ref="N103:O103"/>
    <mergeCell ref="P103:Q103"/>
    <mergeCell ref="R103:S103"/>
    <mergeCell ref="T103:U103"/>
    <mergeCell ref="V103:W103"/>
    <mergeCell ref="R69:S69"/>
    <mergeCell ref="T69:U69"/>
    <mergeCell ref="V69:W69"/>
    <mergeCell ref="F69:G69"/>
    <mergeCell ref="H69:I69"/>
    <mergeCell ref="J69:K69"/>
    <mergeCell ref="L69:M69"/>
    <mergeCell ref="N69:O69"/>
    <mergeCell ref="P69:Q69"/>
    <mergeCell ref="F68:G68"/>
    <mergeCell ref="H68:I68"/>
    <mergeCell ref="J68:K68"/>
    <mergeCell ref="L68:M68"/>
    <mergeCell ref="N68:O68"/>
    <mergeCell ref="P68:Q68"/>
    <mergeCell ref="R68:S68"/>
    <mergeCell ref="T68:U68"/>
    <mergeCell ref="V68:W68"/>
    <mergeCell ref="F67:G67"/>
    <mergeCell ref="H67:I67"/>
    <mergeCell ref="J67:K67"/>
    <mergeCell ref="L67:M67"/>
    <mergeCell ref="N67:O67"/>
    <mergeCell ref="P67:Q67"/>
    <mergeCell ref="R67:S67"/>
    <mergeCell ref="T67:U67"/>
    <mergeCell ref="V67:W67"/>
    <mergeCell ref="R65:S65"/>
    <mergeCell ref="T65:U65"/>
    <mergeCell ref="V65:W65"/>
    <mergeCell ref="F66:G66"/>
    <mergeCell ref="H66:I66"/>
    <mergeCell ref="J66:K66"/>
    <mergeCell ref="L66:M66"/>
    <mergeCell ref="N66:O66"/>
    <mergeCell ref="P66:Q66"/>
    <mergeCell ref="R66:S66"/>
    <mergeCell ref="F65:G65"/>
    <mergeCell ref="H65:I65"/>
    <mergeCell ref="J65:K65"/>
    <mergeCell ref="L65:M65"/>
    <mergeCell ref="N65:O65"/>
    <mergeCell ref="P65:Q65"/>
    <mergeCell ref="T66:U66"/>
    <mergeCell ref="V66:W66"/>
    <mergeCell ref="F64:G64"/>
    <mergeCell ref="H64:I64"/>
    <mergeCell ref="J64:K64"/>
    <mergeCell ref="L64:M64"/>
    <mergeCell ref="N64:O64"/>
    <mergeCell ref="P64:Q64"/>
    <mergeCell ref="R64:S64"/>
    <mergeCell ref="T64:U64"/>
    <mergeCell ref="V64:W64"/>
    <mergeCell ref="F63:G63"/>
    <mergeCell ref="H63:I63"/>
    <mergeCell ref="J63:K63"/>
    <mergeCell ref="L63:M63"/>
    <mergeCell ref="N63:O63"/>
    <mergeCell ref="P63:Q63"/>
    <mergeCell ref="R63:S63"/>
    <mergeCell ref="T63:U63"/>
    <mergeCell ref="V63:W63"/>
    <mergeCell ref="F61:W61"/>
    <mergeCell ref="F62:G62"/>
    <mergeCell ref="H62:I62"/>
    <mergeCell ref="J62:K62"/>
    <mergeCell ref="L62:M62"/>
    <mergeCell ref="N62:O62"/>
    <mergeCell ref="P62:Q62"/>
    <mergeCell ref="R62:S62"/>
    <mergeCell ref="T62:U62"/>
    <mergeCell ref="V62:W62"/>
    <mergeCell ref="F47:G47"/>
    <mergeCell ref="H47:I47"/>
    <mergeCell ref="J47:K47"/>
    <mergeCell ref="L47:M47"/>
    <mergeCell ref="N47:O47"/>
    <mergeCell ref="P47:Q47"/>
    <mergeCell ref="R47:S47"/>
    <mergeCell ref="T47:U47"/>
    <mergeCell ref="V47:W47"/>
    <mergeCell ref="F46:G46"/>
    <mergeCell ref="H46:I46"/>
    <mergeCell ref="J46:K46"/>
    <mergeCell ref="L46:M46"/>
    <mergeCell ref="N46:O46"/>
    <mergeCell ref="P46:Q46"/>
    <mergeCell ref="R46:S46"/>
    <mergeCell ref="T46:U46"/>
    <mergeCell ref="V46:W46"/>
    <mergeCell ref="B35:U35"/>
    <mergeCell ref="B44:W44"/>
    <mergeCell ref="F45:G45"/>
    <mergeCell ref="H45:I45"/>
    <mergeCell ref="J45:K45"/>
    <mergeCell ref="L45:M45"/>
    <mergeCell ref="N45:O45"/>
    <mergeCell ref="V11:W11"/>
    <mergeCell ref="T10:U10"/>
    <mergeCell ref="V10:W10"/>
    <mergeCell ref="F11:G11"/>
    <mergeCell ref="H11:I11"/>
    <mergeCell ref="J11:K11"/>
    <mergeCell ref="L11:M11"/>
    <mergeCell ref="N11:O11"/>
    <mergeCell ref="P11:Q11"/>
    <mergeCell ref="R11:S11"/>
    <mergeCell ref="T11:U11"/>
    <mergeCell ref="P45:Q45"/>
    <mergeCell ref="R45:S45"/>
    <mergeCell ref="T45:U45"/>
    <mergeCell ref="V45:W45"/>
    <mergeCell ref="R9:S9"/>
    <mergeCell ref="T9:U9"/>
    <mergeCell ref="V9:W9"/>
    <mergeCell ref="F10:G10"/>
    <mergeCell ref="H10:I10"/>
    <mergeCell ref="J10:K10"/>
    <mergeCell ref="L10:M10"/>
    <mergeCell ref="N10:O10"/>
    <mergeCell ref="P10:Q10"/>
    <mergeCell ref="R10:S10"/>
    <mergeCell ref="F9:G9"/>
    <mergeCell ref="H9:I9"/>
    <mergeCell ref="J9:K9"/>
    <mergeCell ref="L9:M9"/>
    <mergeCell ref="N9:O9"/>
    <mergeCell ref="P9:Q9"/>
    <mergeCell ref="F8:G8"/>
    <mergeCell ref="H8:I8"/>
    <mergeCell ref="J8:K8"/>
    <mergeCell ref="L8:M8"/>
    <mergeCell ref="N8:O8"/>
    <mergeCell ref="P8:Q8"/>
    <mergeCell ref="R8:S8"/>
    <mergeCell ref="T8:U8"/>
    <mergeCell ref="V8:W8"/>
    <mergeCell ref="F7:G7"/>
    <mergeCell ref="H7:I7"/>
    <mergeCell ref="J7:K7"/>
    <mergeCell ref="L7:M7"/>
    <mergeCell ref="N7:O7"/>
    <mergeCell ref="P7:Q7"/>
    <mergeCell ref="R7:S7"/>
    <mergeCell ref="T7:U7"/>
    <mergeCell ref="V7:W7"/>
    <mergeCell ref="R5:S5"/>
    <mergeCell ref="T5:U5"/>
    <mergeCell ref="V5:W5"/>
    <mergeCell ref="F6:G6"/>
    <mergeCell ref="H6:I6"/>
    <mergeCell ref="J6:K6"/>
    <mergeCell ref="L6:M6"/>
    <mergeCell ref="N6:O6"/>
    <mergeCell ref="P6:Q6"/>
    <mergeCell ref="R6:S6"/>
    <mergeCell ref="F5:G5"/>
    <mergeCell ref="H5:I5"/>
    <mergeCell ref="J5:K5"/>
    <mergeCell ref="L5:M5"/>
    <mergeCell ref="N5:O5"/>
    <mergeCell ref="P5:Q5"/>
    <mergeCell ref="T6:U6"/>
    <mergeCell ref="V6:W6"/>
    <mergeCell ref="F3:W3"/>
    <mergeCell ref="F4:G4"/>
    <mergeCell ref="H4:I4"/>
    <mergeCell ref="J4:K4"/>
    <mergeCell ref="L4:M4"/>
    <mergeCell ref="N4:O4"/>
    <mergeCell ref="P4:Q4"/>
    <mergeCell ref="R4:S4"/>
    <mergeCell ref="T4:U4"/>
    <mergeCell ref="V4:W4"/>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CBD8FB979C99489CA2802E449AF3B5" ma:contentTypeVersion="11" ma:contentTypeDescription="Crie um novo documento." ma:contentTypeScope="" ma:versionID="90fc7b892772e0a196482fdf2d48d68f">
  <xsd:schema xmlns:xsd="http://www.w3.org/2001/XMLSchema" xmlns:xs="http://www.w3.org/2001/XMLSchema" xmlns:p="http://schemas.microsoft.com/office/2006/metadata/properties" xmlns:ns2="9981c36b-d2f1-4c8d-a208-702be6419433" xmlns:ns3="637b39cb-3a77-4e47-9449-03ee2f89e100" targetNamespace="http://schemas.microsoft.com/office/2006/metadata/properties" ma:root="true" ma:fieldsID="2ea7283526898ee13b8d2ba9061c845d" ns2:_="" ns3:_="">
    <xsd:import namespace="9981c36b-d2f1-4c8d-a208-702be6419433"/>
    <xsd:import namespace="637b39cb-3a77-4e47-9449-03ee2f89e1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1c36b-d2f1-4c8d-a208-702be6419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2aa3e586-c836-4149-b22a-a33d0566b74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7b39cb-3a77-4e47-9449-03ee2f89e10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0f49d12-b2ab-48db-890e-ff473d41379a}" ma:internalName="TaxCatchAll" ma:showField="CatchAllData" ma:web="637b39cb-3a77-4e47-9449-03ee2f89e1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7b39cb-3a77-4e47-9449-03ee2f89e100" xsi:nil="true"/>
    <lcf76f155ced4ddcb4097134ff3c332f xmlns="9981c36b-d2f1-4c8d-a208-702be64194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A66407-5BE1-4CC6-AFD1-3EDD62375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1c36b-d2f1-4c8d-a208-702be6419433"/>
    <ds:schemaRef ds:uri="637b39cb-3a77-4e47-9449-03ee2f89e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9D4CAC-CB3D-4D79-86DC-EC47850A78AA}">
  <ds:schemaRefs>
    <ds:schemaRef ds:uri="http://schemas.microsoft.com/sharepoint/v3/contenttype/forms"/>
  </ds:schemaRefs>
</ds:datastoreItem>
</file>

<file path=customXml/itemProps3.xml><?xml version="1.0" encoding="utf-8"?>
<ds:datastoreItem xmlns:ds="http://schemas.openxmlformats.org/officeDocument/2006/customXml" ds:itemID="{FBCF8A1E-F160-49FF-87BE-C4A98E58328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37b39cb-3a77-4e47-9449-03ee2f89e100"/>
    <ds:schemaRef ds:uri="http://purl.org/dc/elements/1.1/"/>
    <ds:schemaRef ds:uri="9981c36b-d2f1-4c8d-a208-702be641943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TI 2024 </vt:lpstr>
      <vt:lpstr>Custo de Materiais</vt:lpstr>
      <vt:lpstr>'TI 2024 '!Area_de_impressao</vt:lpstr>
      <vt:lpstr>'TI 2024 '!Titulos_de_impressao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Deise  Maria</dc:creator>
  <cp:lastModifiedBy>M.Costa</cp:lastModifiedBy>
  <cp:lastPrinted>2024-07-18T16:19:04Z</cp:lastPrinted>
  <dcterms:created xsi:type="dcterms:W3CDTF">2024-05-24T13:14:33Z</dcterms:created>
  <dcterms:modified xsi:type="dcterms:W3CDTF">2026-02-09T22:41:29Z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0x01010046CBD8FB979C99489CA2802E449AF3B5</vt:lpwstr>
  </property>
  <property fmtid="{D5CDD505-2E9C-101B-9397-08002B2CF9AE}" pid="3" name="MediaServiceImageTags">
    <vt:lpwstr/>
  </property>
</Properties>
</file>